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9"/>
  <workbookPr/>
  <mc:AlternateContent xmlns:mc="http://schemas.openxmlformats.org/markup-compatibility/2006">
    <mc:Choice Requires="x15">
      <x15ac:absPath xmlns:x15ac="http://schemas.microsoft.com/office/spreadsheetml/2010/11/ac" url="/Users/mmckinnon/Desktop/"/>
    </mc:Choice>
  </mc:AlternateContent>
  <xr:revisionPtr revIDLastSave="0" documentId="13_ncr:1_{916DB6F4-6A60-6140-BDFE-AB1D2A87EE1A}" xr6:coauthVersionLast="36" xr6:coauthVersionMax="36" xr10:uidLastSave="{00000000-0000-0000-0000-000000000000}"/>
  <bookViews>
    <workbookView xWindow="77320" yWindow="840" windowWidth="25760" windowHeight="22280" xr2:uid="{00000000-000D-0000-FFFF-FFFF00000000}"/>
  </bookViews>
  <sheets>
    <sheet name="Sheet1" sheetId="1" r:id="rId1"/>
  </sheets>
  <externalReferences>
    <externalReference r:id="rId2"/>
    <externalReference r:id="rId3"/>
    <externalReference r:id="rId4"/>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1" l="1"/>
  <c r="G84" i="1" s="1"/>
  <c r="E82" i="1"/>
  <c r="G82" i="1" s="1"/>
  <c r="E80" i="1"/>
  <c r="G80" i="1" s="1"/>
  <c r="E79" i="1"/>
  <c r="G79" i="1" s="1"/>
  <c r="G78" i="1"/>
  <c r="E77" i="1"/>
  <c r="G77" i="1" s="1"/>
  <c r="E76" i="1"/>
  <c r="G76" i="1" s="1"/>
  <c r="E75" i="1"/>
  <c r="G75" i="1" s="1"/>
  <c r="E74" i="1"/>
  <c r="E73" i="1"/>
  <c r="E72" i="1"/>
  <c r="C72" i="1"/>
  <c r="C71" i="1" s="1"/>
  <c r="C86" i="1" s="1"/>
  <c r="C88" i="1" s="1"/>
  <c r="E69" i="1"/>
  <c r="E68" i="1" s="1"/>
  <c r="C69" i="1"/>
  <c r="E66" i="1"/>
  <c r="G66" i="1" s="1"/>
  <c r="E64" i="1"/>
  <c r="C64" i="1"/>
  <c r="E63" i="1"/>
  <c r="G63" i="1" s="1"/>
  <c r="E62" i="1"/>
  <c r="G62" i="1" s="1"/>
  <c r="E61" i="1"/>
  <c r="G61" i="1" s="1"/>
  <c r="C60" i="1"/>
  <c r="E59" i="1"/>
  <c r="E58" i="1"/>
  <c r="C58" i="1"/>
  <c r="E57" i="1"/>
  <c r="C57" i="1"/>
  <c r="E55" i="1"/>
  <c r="C55" i="1"/>
  <c r="E54" i="1"/>
  <c r="C54" i="1"/>
  <c r="E53" i="1"/>
  <c r="C53" i="1"/>
  <c r="E51" i="1"/>
  <c r="G51" i="1" s="1"/>
  <c r="E50" i="1"/>
  <c r="G50" i="1" s="1"/>
  <c r="E49" i="1"/>
  <c r="G49" i="1" s="1"/>
  <c r="E48" i="1"/>
  <c r="G48" i="1" s="1"/>
  <c r="E47" i="1"/>
  <c r="G47" i="1" s="1"/>
  <c r="E46" i="1"/>
  <c r="G46" i="1" s="1"/>
  <c r="G45" i="1"/>
  <c r="E44" i="1"/>
  <c r="E43" i="1"/>
  <c r="G43" i="1" s="1"/>
  <c r="E42" i="1"/>
  <c r="G42" i="1" s="1"/>
  <c r="G41" i="1"/>
  <c r="E40" i="1"/>
  <c r="G40" i="1" s="1"/>
  <c r="E39" i="1"/>
  <c r="G39" i="1" s="1"/>
  <c r="E38" i="1"/>
  <c r="G38" i="1" s="1"/>
  <c r="E37" i="1"/>
  <c r="G37" i="1" s="1"/>
  <c r="E36" i="1"/>
  <c r="G36" i="1" s="1"/>
  <c r="E34" i="1"/>
  <c r="G34" i="1" s="1"/>
  <c r="E33" i="1"/>
  <c r="G33" i="1" s="1"/>
  <c r="E32" i="1"/>
  <c r="E31" i="1"/>
  <c r="G31" i="1" s="1"/>
  <c r="E30" i="1"/>
  <c r="G30" i="1" s="1"/>
  <c r="E29" i="1"/>
  <c r="G29" i="1" s="1"/>
  <c r="E28" i="1"/>
  <c r="G28" i="1" s="1"/>
  <c r="E27" i="1"/>
  <c r="G27" i="1" s="1"/>
  <c r="E25" i="1"/>
  <c r="G25" i="1" s="1"/>
  <c r="E24" i="1"/>
  <c r="G24" i="1" s="1"/>
  <c r="E23" i="1"/>
  <c r="G23" i="1" s="1"/>
  <c r="E22" i="1"/>
  <c r="G22" i="1" s="1"/>
  <c r="E21" i="1"/>
  <c r="G21" i="1" s="1"/>
  <c r="E20" i="1"/>
  <c r="G20" i="1" s="1"/>
  <c r="E19" i="1"/>
  <c r="G19" i="1" s="1"/>
  <c r="E18" i="1"/>
  <c r="G18" i="1" s="1"/>
  <c r="E17" i="1"/>
  <c r="G17" i="1" s="1"/>
  <c r="E11" i="1"/>
  <c r="G11" i="1" s="1"/>
  <c r="E9" i="1"/>
  <c r="G9" i="1" s="1"/>
  <c r="A9" i="1"/>
  <c r="G8" i="1"/>
  <c r="A8" i="1"/>
  <c r="G7" i="1"/>
  <c r="A7" i="1"/>
  <c r="E6" i="1"/>
  <c r="A6" i="1"/>
  <c r="E52" i="1" l="1"/>
  <c r="C56" i="1"/>
  <c r="G58" i="1"/>
  <c r="G64" i="1"/>
  <c r="G53" i="1"/>
  <c r="G55" i="1"/>
  <c r="E10" i="1"/>
  <c r="E12" i="1" s="1"/>
  <c r="G57" i="1"/>
  <c r="G54" i="1"/>
  <c r="E56" i="1"/>
  <c r="E71" i="1"/>
  <c r="G69" i="1"/>
  <c r="G71" i="1"/>
  <c r="G6" i="1"/>
  <c r="G10" i="1" s="1"/>
  <c r="G12" i="1" s="1"/>
  <c r="E60" i="1"/>
  <c r="G60" i="1" s="1"/>
  <c r="E16" i="1"/>
  <c r="E26" i="1"/>
  <c r="C52" i="1"/>
  <c r="C68" i="1"/>
  <c r="G68" i="1" s="1"/>
  <c r="C26" i="1" l="1"/>
  <c r="G26" i="1" s="1"/>
  <c r="G52" i="1"/>
  <c r="G56" i="1"/>
  <c r="G16" i="1"/>
  <c r="E15" i="1"/>
  <c r="E86" i="1" s="1"/>
  <c r="E88" i="1" s="1"/>
  <c r="G15" i="1" l="1"/>
  <c r="G86" i="1" s="1"/>
  <c r="G88" i="1" s="1"/>
</calcChain>
</file>

<file path=xl/sharedStrings.xml><?xml version="1.0" encoding="utf-8"?>
<sst xmlns="http://schemas.openxmlformats.org/spreadsheetml/2006/main" count="79" uniqueCount="79">
  <si>
    <t>DESCRIPTION</t>
  </si>
  <si>
    <t xml:space="preserve">FY 2018 APPROVED BUDGET  </t>
  </si>
  <si>
    <t>FY 2019
APPROVED BUDGET</t>
  </si>
  <si>
    <t>FY18 TO FY17 BUDGET VARIANCE</t>
  </si>
  <si>
    <t>SOURCES</t>
  </si>
  <si>
    <t>Subtotal Revenue</t>
  </si>
  <si>
    <t>Contingency Reserve Carryforward</t>
  </si>
  <si>
    <t>Total Sources of Funds</t>
  </si>
  <si>
    <t>*Final contributions will be subject to provisions of the MSA, which requires the parties to collaborate to adequately fund the CCC, but leaves the amount of funding up to each parties’ discretion.  Each member contribution could be more or less than the budget, depending upon a variety of factors.</t>
  </si>
  <si>
    <t>USES</t>
  </si>
  <si>
    <t>Healthcare Delivery Services</t>
  </si>
  <si>
    <t>Primary Care</t>
  </si>
  <si>
    <t xml:space="preserve">            CommUnityCare </t>
  </si>
  <si>
    <t xml:space="preserve">            El Buen Samaritano</t>
  </si>
  <si>
    <t xml:space="preserve">            Lone Star Circle of Care</t>
  </si>
  <si>
    <t xml:space="preserve">            Peoples Community Clinic</t>
  </si>
  <si>
    <t xml:space="preserve">            Volunteer Clinic</t>
  </si>
  <si>
    <t xml:space="preserve">            UT School of Nursing</t>
  </si>
  <si>
    <t xml:space="preserve">            Prevention and Wellness</t>
  </si>
  <si>
    <t xml:space="preserve">            City of Austin EMS</t>
  </si>
  <si>
    <t xml:space="preserve">            (Other Providers)</t>
  </si>
  <si>
    <t>Specialty Care</t>
  </si>
  <si>
    <t xml:space="preserve">            Consultation &amp; Referral Platform</t>
  </si>
  <si>
    <t xml:space="preserve">            Consultation Services</t>
  </si>
  <si>
    <t xml:space="preserve">            Cardiology</t>
  </si>
  <si>
    <t xml:space="preserve">            CommUnityCare Specialty</t>
  </si>
  <si>
    <t xml:space="preserve">            Dermatology</t>
  </si>
  <si>
    <t xml:space="preserve">            Endocrinology</t>
  </si>
  <si>
    <t xml:space="preserve">            ENT</t>
  </si>
  <si>
    <t xml:space="preserve">            Gastroenterology</t>
  </si>
  <si>
    <t xml:space="preserve">            Complex Gynecology</t>
  </si>
  <si>
    <t xml:space="preserve">            Oncology Services</t>
  </si>
  <si>
    <t xml:space="preserve">            Ophthalmology</t>
  </si>
  <si>
    <t xml:space="preserve">            Musculoskeletal</t>
  </si>
  <si>
    <t xml:space="preserve">            Orthotics &amp; Prosthetics</t>
  </si>
  <si>
    <t xml:space="preserve">           Durable Medical Equipment</t>
  </si>
  <si>
    <t xml:space="preserve">            Palliative Care</t>
  </si>
  <si>
    <t>(continued on next page)</t>
  </si>
  <si>
    <t xml:space="preserve">            Physical Medicine and Rehabilitation</t>
  </si>
  <si>
    <t xml:space="preserve">            Pulmonology</t>
  </si>
  <si>
    <t xml:space="preserve">            Remote Patient Monitoring</t>
  </si>
  <si>
    <t>-</t>
  </si>
  <si>
    <t xml:space="preserve">            Rheumatology</t>
  </si>
  <si>
    <t xml:space="preserve">            Seton Healthcare Family Specialty</t>
  </si>
  <si>
    <t xml:space="preserve">            Single Case Agreements</t>
  </si>
  <si>
    <t xml:space="preserve">            Urology</t>
  </si>
  <si>
    <t xml:space="preserve">            Project Access</t>
  </si>
  <si>
    <t xml:space="preserve">            Ancillary Services</t>
  </si>
  <si>
    <t>USES (continued)</t>
  </si>
  <si>
    <t>Specialty Behavioral Health</t>
  </si>
  <si>
    <t xml:space="preserve">            Integral Care</t>
  </si>
  <si>
    <t xml:space="preserve">            SIMS Foundation</t>
  </si>
  <si>
    <t xml:space="preserve">            Medication Assisted Therapy Pilot</t>
  </si>
  <si>
    <t>Specialty Dental Care</t>
  </si>
  <si>
    <t xml:space="preserve">            Dental Devices</t>
  </si>
  <si>
    <t xml:space="preserve">            Oral Surgery</t>
  </si>
  <si>
    <t xml:space="preserve">           Patient Services</t>
  </si>
  <si>
    <t>Post-Acute Care</t>
  </si>
  <si>
    <t xml:space="preserve">            Front Steps</t>
  </si>
  <si>
    <t xml:space="preserve">            Skilled Nursing Facilities</t>
  </si>
  <si>
    <t xml:space="preserve">            Hospice Care</t>
  </si>
  <si>
    <t xml:space="preserve">Pharmacy </t>
  </si>
  <si>
    <t>Medical Management</t>
  </si>
  <si>
    <t>Urgent and Convenient Care</t>
  </si>
  <si>
    <t xml:space="preserve">            Urgent Care Clinics</t>
  </si>
  <si>
    <t>Healthcare Delivery - Operations</t>
  </si>
  <si>
    <t xml:space="preserve">         Service Delivery Operations</t>
  </si>
  <si>
    <t xml:space="preserve">         Claims Payment &amp; Analysis</t>
  </si>
  <si>
    <t xml:space="preserve">         Strategy, Communications, Population Health</t>
  </si>
  <si>
    <t>Eligibility and Enrollment</t>
  </si>
  <si>
    <t>Quality Assessment and Performance</t>
  </si>
  <si>
    <t>Project Management Office</t>
  </si>
  <si>
    <t>Health Information Technology</t>
  </si>
  <si>
    <t>Administration</t>
  </si>
  <si>
    <t>Contingency Reserve</t>
  </si>
  <si>
    <t>DSRIP Project Costs</t>
  </si>
  <si>
    <t>UT Affliation Agreement</t>
  </si>
  <si>
    <t>Total Uses of Funds</t>
  </si>
  <si>
    <t>Sources Over (Under)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</si>
</sst>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color theme="0"/>
      <name val="Calibri"/>
      <family val="2"/>
      <scheme val="minor"/>
    </font>
    <font>
      <sz val="12"/>
      <name val="Calibri"/>
      <family val="2"/>
      <scheme val="minor"/>
    </font>
    <font>
      <b/>
      <sz val="14"/>
      <name val="Arial"/>
      <family val="2"/>
    </font>
    <font>
      <sz val="11"/>
      <color theme="1"/>
      <name val="Calibri"/>
      <family val="2"/>
    </font>
    <font>
      <sz val="11"/>
      <name val="Calibri"/>
      <family val="2"/>
      <scheme val="minor"/>
    </font>
    <font>
      <b/>
      <sz val="12"/>
      <color theme="1"/>
      <name val="Calibri"/>
      <family val="2"/>
      <scheme val="minor"/>
    </font>
    <font>
      <b/>
      <sz val="12"/>
      <name val="Calibri"/>
      <family val="2"/>
      <scheme val="minor"/>
    </font>
    <font>
      <i/>
      <sz val="8"/>
      <name val="Calibri"/>
      <family val="2"/>
      <scheme val="minor"/>
    </font>
    <font>
      <b/>
      <sz val="8"/>
      <color theme="0"/>
      <name val="Calibri"/>
      <family val="2"/>
      <scheme val="minor"/>
    </font>
    <font>
      <i/>
      <sz val="12"/>
      <name val="Calibri"/>
      <family val="2"/>
      <scheme val="minor"/>
    </font>
    <font>
      <i/>
      <sz val="11"/>
      <color theme="1"/>
      <name val="Calibri"/>
      <family val="2"/>
      <scheme val="minor"/>
    </font>
    <font>
      <i/>
      <sz val="11"/>
      <name val="Calibri"/>
      <family val="2"/>
      <scheme val="minor"/>
    </font>
    <font>
      <b/>
      <sz val="11"/>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2499465926084170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4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6">
    <xf numFmtId="0" fontId="0" fillId="0" borderId="0"/>
    <xf numFmtId="43"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8" fillId="0" borderId="0"/>
  </cellStyleXfs>
  <cellXfs count="163">
    <xf numFmtId="0" fontId="0" fillId="0" borderId="0" xfId="0"/>
    <xf numFmtId="0" fontId="0" fillId="0" borderId="0" xfId="0" applyBorder="1"/>
    <xf numFmtId="0" fontId="0" fillId="0" borderId="1" xfId="0" applyBorder="1"/>
    <xf numFmtId="0" fontId="0" fillId="2" borderId="1" xfId="0" applyFill="1" applyBorder="1"/>
    <xf numFmtId="0" fontId="5" fillId="3" borderId="2" xfId="2" applyFont="1" applyFill="1" applyBorder="1" applyAlignment="1">
      <alignment horizontal="center" vertical="center"/>
    </xf>
    <xf numFmtId="0" fontId="6" fillId="0" borderId="3" xfId="2" applyFont="1" applyFill="1" applyBorder="1" applyAlignment="1">
      <alignment vertical="center"/>
    </xf>
    <xf numFmtId="0" fontId="5" fillId="3"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6" fillId="0" borderId="2" xfId="2" applyFont="1" applyBorder="1" applyAlignment="1">
      <alignment vertical="center"/>
    </xf>
    <xf numFmtId="0" fontId="5" fillId="2" borderId="4" xfId="2" applyFont="1" applyFill="1" applyBorder="1" applyAlignment="1">
      <alignment horizontal="center" vertical="center"/>
    </xf>
    <xf numFmtId="0" fontId="6" fillId="2" borderId="1" xfId="2" applyFont="1" applyFill="1" applyBorder="1" applyAlignment="1">
      <alignment vertical="center"/>
    </xf>
    <xf numFmtId="0" fontId="5" fillId="2" borderId="1" xfId="2" applyFont="1" applyFill="1" applyBorder="1" applyAlignment="1">
      <alignment horizontal="center" vertical="center"/>
    </xf>
    <xf numFmtId="0" fontId="6" fillId="2" borderId="0" xfId="2" applyFont="1" applyFill="1" applyAlignment="1">
      <alignment vertical="center"/>
    </xf>
    <xf numFmtId="0" fontId="5" fillId="2" borderId="5" xfId="2" applyFont="1" applyFill="1" applyBorder="1" applyAlignment="1">
      <alignment horizontal="center" vertical="center"/>
    </xf>
    <xf numFmtId="0" fontId="6" fillId="0" borderId="9" xfId="2" applyFont="1" applyBorder="1"/>
    <xf numFmtId="9" fontId="6" fillId="0" borderId="10" xfId="3" applyFont="1" applyFill="1" applyBorder="1"/>
    <xf numFmtId="164" fontId="9" fillId="0" borderId="11" xfId="4" applyNumberFormat="1" applyFont="1" applyBorder="1"/>
    <xf numFmtId="164" fontId="1" fillId="0" borderId="0" xfId="1" applyNumberFormat="1" applyFont="1" applyFill="1" applyBorder="1"/>
    <xf numFmtId="164" fontId="9" fillId="0" borderId="12" xfId="4" applyNumberFormat="1" applyFont="1" applyBorder="1"/>
    <xf numFmtId="0" fontId="9" fillId="2" borderId="13" xfId="2" applyFont="1" applyFill="1" applyBorder="1" applyAlignment="1">
      <alignment vertical="center"/>
    </xf>
    <xf numFmtId="164" fontId="9" fillId="0" borderId="14" xfId="4" applyNumberFormat="1" applyFont="1" applyBorder="1"/>
    <xf numFmtId="0" fontId="6" fillId="0" borderId="15" xfId="2" applyFont="1" applyFill="1" applyBorder="1"/>
    <xf numFmtId="0" fontId="6" fillId="0" borderId="10" xfId="2" applyFont="1" applyFill="1" applyBorder="1"/>
    <xf numFmtId="164" fontId="9" fillId="0" borderId="16" xfId="4" applyNumberFormat="1" applyFont="1" applyBorder="1" applyAlignment="1">
      <alignment horizontal="right"/>
    </xf>
    <xf numFmtId="164" fontId="1" fillId="0" borderId="4" xfId="1" applyNumberFormat="1" applyFont="1" applyFill="1" applyBorder="1"/>
    <xf numFmtId="164" fontId="9" fillId="0" borderId="17" xfId="4" applyNumberFormat="1" applyFont="1" applyBorder="1"/>
    <xf numFmtId="164" fontId="9" fillId="0" borderId="16" xfId="4" applyNumberFormat="1" applyFont="1" applyBorder="1"/>
    <xf numFmtId="0" fontId="6" fillId="0" borderId="19" xfId="2" applyFont="1" applyBorder="1"/>
    <xf numFmtId="0" fontId="10" fillId="5" borderId="3" xfId="0" applyFont="1" applyFill="1" applyBorder="1" applyAlignment="1">
      <alignment horizontal="right"/>
    </xf>
    <xf numFmtId="0" fontId="0" fillId="2" borderId="0" xfId="0" applyFill="1"/>
    <xf numFmtId="164" fontId="2" fillId="5" borderId="20" xfId="1" applyNumberFormat="1" applyFont="1" applyFill="1" applyBorder="1"/>
    <xf numFmtId="164" fontId="2" fillId="0" borderId="4" xfId="1" applyNumberFormat="1" applyFont="1" applyFill="1" applyBorder="1"/>
    <xf numFmtId="43" fontId="0" fillId="2" borderId="13" xfId="1" applyFont="1" applyFill="1" applyBorder="1"/>
    <xf numFmtId="164" fontId="2" fillId="5" borderId="6" xfId="1" applyNumberFormat="1" applyFont="1" applyFill="1" applyBorder="1"/>
    <xf numFmtId="0" fontId="6" fillId="0" borderId="2" xfId="2" applyFont="1" applyBorder="1"/>
    <xf numFmtId="0" fontId="6" fillId="0" borderId="10" xfId="2" quotePrefix="1" applyFont="1" applyFill="1" applyBorder="1"/>
    <xf numFmtId="164" fontId="9" fillId="0" borderId="20" xfId="4" applyNumberFormat="1" applyFont="1" applyBorder="1"/>
    <xf numFmtId="164" fontId="9" fillId="0" borderId="6" xfId="4" applyNumberFormat="1" applyFont="1" applyBorder="1"/>
    <xf numFmtId="0" fontId="11" fillId="6" borderId="2" xfId="2" applyFont="1" applyFill="1" applyBorder="1" applyAlignment="1">
      <alignment horizontal="right"/>
    </xf>
    <xf numFmtId="0" fontId="0" fillId="0" borderId="3" xfId="0" applyBorder="1"/>
    <xf numFmtId="164" fontId="2" fillId="6" borderId="21" xfId="1" applyNumberFormat="1" applyFont="1" applyFill="1" applyBorder="1"/>
    <xf numFmtId="164" fontId="0" fillId="0" borderId="3" xfId="1" applyNumberFormat="1" applyFont="1" applyBorder="1"/>
    <xf numFmtId="164" fontId="2" fillId="6" borderId="2" xfId="1" applyNumberFormat="1" applyFont="1" applyFill="1" applyBorder="1"/>
    <xf numFmtId="164" fontId="0" fillId="0" borderId="22" xfId="1" applyNumberFormat="1" applyFont="1" applyFill="1" applyBorder="1"/>
    <xf numFmtId="164" fontId="2" fillId="6" borderId="6" xfId="1" applyNumberFormat="1" applyFont="1" applyFill="1" applyBorder="1"/>
    <xf numFmtId="0" fontId="5" fillId="2" borderId="7" xfId="2" applyFont="1" applyFill="1" applyBorder="1" applyAlignment="1">
      <alignment horizontal="center" vertical="center"/>
    </xf>
    <xf numFmtId="0" fontId="10" fillId="6" borderId="3" xfId="0" applyFont="1" applyFill="1" applyBorder="1"/>
    <xf numFmtId="164" fontId="2" fillId="6" borderId="22" xfId="1" applyNumberFormat="1" applyFont="1" applyFill="1" applyBorder="1"/>
    <xf numFmtId="0" fontId="0" fillId="0" borderId="13" xfId="0" applyBorder="1"/>
    <xf numFmtId="164" fontId="2" fillId="6" borderId="1" xfId="1" applyNumberFormat="1" applyFont="1" applyFill="1" applyBorder="1"/>
    <xf numFmtId="0" fontId="0" fillId="0" borderId="4" xfId="0" applyFill="1" applyBorder="1"/>
    <xf numFmtId="164" fontId="2" fillId="6" borderId="24" xfId="1" applyNumberFormat="1" applyFont="1" applyFill="1" applyBorder="1"/>
    <xf numFmtId="0" fontId="10" fillId="7" borderId="3" xfId="0" applyFont="1" applyFill="1" applyBorder="1"/>
    <xf numFmtId="164" fontId="2" fillId="7" borderId="22" xfId="1" applyNumberFormat="1" applyFont="1" applyFill="1" applyBorder="1"/>
    <xf numFmtId="164" fontId="0" fillId="0" borderId="13" xfId="1" applyNumberFormat="1" applyFont="1" applyBorder="1"/>
    <xf numFmtId="164" fontId="2" fillId="7" borderId="1" xfId="1" applyNumberFormat="1" applyFont="1" applyFill="1" applyBorder="1"/>
    <xf numFmtId="164" fontId="0" fillId="0" borderId="4" xfId="1" applyNumberFormat="1" applyFont="1" applyFill="1" applyBorder="1"/>
    <xf numFmtId="164" fontId="2" fillId="7" borderId="24" xfId="1" applyNumberFormat="1" applyFont="1" applyFill="1" applyBorder="1"/>
    <xf numFmtId="164" fontId="0" fillId="0" borderId="25" xfId="1" applyNumberFormat="1" applyFont="1" applyBorder="1"/>
    <xf numFmtId="164" fontId="0" fillId="0" borderId="26" xfId="1" applyNumberFormat="1" applyFont="1" applyBorder="1"/>
    <xf numFmtId="164" fontId="0" fillId="0" borderId="27" xfId="1" applyNumberFormat="1" applyFont="1" applyBorder="1"/>
    <xf numFmtId="164" fontId="0" fillId="0" borderId="0" xfId="1" applyNumberFormat="1" applyFont="1" applyBorder="1"/>
    <xf numFmtId="0" fontId="6" fillId="0" borderId="15" xfId="2" applyFont="1" applyBorder="1"/>
    <xf numFmtId="164" fontId="0" fillId="0" borderId="16" xfId="1" applyNumberFormat="1" applyFont="1" applyBorder="1"/>
    <xf numFmtId="164" fontId="0" fillId="0" borderId="28" xfId="1" applyNumberFormat="1" applyFont="1" applyBorder="1"/>
    <xf numFmtId="164" fontId="0" fillId="2" borderId="26" xfId="1" applyNumberFormat="1" applyFont="1" applyFill="1" applyBorder="1"/>
    <xf numFmtId="0" fontId="14" fillId="0" borderId="19" xfId="2" applyFont="1" applyBorder="1"/>
    <xf numFmtId="0" fontId="15" fillId="0" borderId="0" xfId="0" applyFont="1"/>
    <xf numFmtId="164" fontId="15" fillId="0" borderId="29" xfId="1" applyNumberFormat="1" applyFont="1" applyBorder="1"/>
    <xf numFmtId="164" fontId="15" fillId="0" borderId="13" xfId="1" applyNumberFormat="1" applyFont="1" applyBorder="1"/>
    <xf numFmtId="164" fontId="15" fillId="0" borderId="4" xfId="1" applyNumberFormat="1" applyFont="1" applyFill="1" applyBorder="1"/>
    <xf numFmtId="164" fontId="0" fillId="0" borderId="31" xfId="1" applyNumberFormat="1" applyFont="1" applyBorder="1"/>
    <xf numFmtId="164" fontId="15" fillId="0" borderId="32" xfId="1" applyNumberFormat="1" applyFont="1" applyBorder="1"/>
    <xf numFmtId="164" fontId="2" fillId="0" borderId="13" xfId="1" applyNumberFormat="1" applyFont="1" applyBorder="1"/>
    <xf numFmtId="164" fontId="2" fillId="7" borderId="7" xfId="1" applyNumberFormat="1" applyFont="1" applyFill="1" applyBorder="1"/>
    <xf numFmtId="164" fontId="2" fillId="7" borderId="33" xfId="1" applyNumberFormat="1" applyFont="1" applyFill="1" applyBorder="1"/>
    <xf numFmtId="0" fontId="6" fillId="2" borderId="15" xfId="2" applyFont="1" applyFill="1" applyBorder="1"/>
    <xf numFmtId="0" fontId="9" fillId="0" borderId="0" xfId="0" applyFont="1"/>
    <xf numFmtId="164" fontId="9" fillId="0" borderId="25" xfId="1" applyNumberFormat="1" applyFont="1" applyBorder="1"/>
    <xf numFmtId="164" fontId="9" fillId="0" borderId="13" xfId="1" applyNumberFormat="1" applyFont="1" applyBorder="1"/>
    <xf numFmtId="164" fontId="9" fillId="0" borderId="4" xfId="1" applyNumberFormat="1" applyFont="1" applyFill="1" applyBorder="1"/>
    <xf numFmtId="164" fontId="9" fillId="0" borderId="25" xfId="1" applyNumberFormat="1" applyFont="1" applyFill="1" applyBorder="1"/>
    <xf numFmtId="164" fontId="9" fillId="0" borderId="26" xfId="1" applyNumberFormat="1" applyFont="1" applyBorder="1"/>
    <xf numFmtId="164" fontId="9" fillId="0" borderId="16" xfId="1" applyNumberFormat="1" applyFont="1" applyBorder="1"/>
    <xf numFmtId="164" fontId="9" fillId="0" borderId="16" xfId="1" applyNumberFormat="1" applyFont="1" applyFill="1" applyBorder="1"/>
    <xf numFmtId="164" fontId="0" fillId="0" borderId="16" xfId="1" applyNumberFormat="1" applyFont="1" applyFill="1" applyBorder="1"/>
    <xf numFmtId="164" fontId="3" fillId="0" borderId="26" xfId="1" applyNumberFormat="1" applyFont="1" applyBorder="1"/>
    <xf numFmtId="164" fontId="0" fillId="0" borderId="25" xfId="1" applyNumberFormat="1" applyFont="1" applyFill="1" applyBorder="1"/>
    <xf numFmtId="164" fontId="1" fillId="0" borderId="16" xfId="1" applyNumberFormat="1" applyFont="1" applyBorder="1"/>
    <xf numFmtId="164" fontId="16" fillId="0" borderId="26" xfId="1" applyNumberFormat="1" applyFont="1" applyBorder="1"/>
    <xf numFmtId="164" fontId="1" fillId="0" borderId="13" xfId="1" applyNumberFormat="1" applyFont="1" applyBorder="1"/>
    <xf numFmtId="164" fontId="17" fillId="7" borderId="24" xfId="1" applyNumberFormat="1" applyFont="1" applyFill="1" applyBorder="1"/>
    <xf numFmtId="164" fontId="0" fillId="0" borderId="17" xfId="1" applyNumberFormat="1" applyFont="1" applyBorder="1"/>
    <xf numFmtId="164" fontId="0" fillId="0" borderId="4" xfId="1" applyNumberFormat="1" applyFont="1" applyBorder="1"/>
    <xf numFmtId="164" fontId="0" fillId="0" borderId="35" xfId="1" applyNumberFormat="1" applyFont="1" applyBorder="1"/>
    <xf numFmtId="164" fontId="0" fillId="0" borderId="30" xfId="1" applyNumberFormat="1" applyFont="1" applyBorder="1"/>
    <xf numFmtId="164" fontId="0" fillId="0" borderId="29" xfId="1" applyNumberFormat="1" applyFont="1" applyBorder="1"/>
    <xf numFmtId="164" fontId="0" fillId="0" borderId="32" xfId="1" applyNumberFormat="1" applyFont="1" applyBorder="1"/>
    <xf numFmtId="0" fontId="0" fillId="0" borderId="34" xfId="0" applyBorder="1"/>
    <xf numFmtId="164" fontId="0" fillId="0" borderId="14" xfId="1" applyNumberFormat="1" applyFont="1" applyFill="1" applyBorder="1"/>
    <xf numFmtId="0" fontId="6" fillId="0" borderId="3" xfId="2" applyFont="1" applyBorder="1"/>
    <xf numFmtId="164" fontId="1" fillId="0" borderId="0" xfId="1" applyNumberFormat="1" applyFont="1" applyBorder="1"/>
    <xf numFmtId="164" fontId="0" fillId="0" borderId="24" xfId="1" applyNumberFormat="1" applyFont="1" applyBorder="1"/>
    <xf numFmtId="164" fontId="0" fillId="0" borderId="1" xfId="1" applyNumberFormat="1" applyFont="1" applyBorder="1"/>
    <xf numFmtId="164" fontId="0" fillId="0" borderId="0" xfId="1" applyNumberFormat="1" applyFont="1"/>
    <xf numFmtId="0" fontId="6" fillId="2" borderId="18" xfId="2" applyFont="1" applyFill="1" applyBorder="1"/>
    <xf numFmtId="164" fontId="0" fillId="0" borderId="36" xfId="1" applyNumberFormat="1" applyFont="1" applyBorder="1"/>
    <xf numFmtId="0" fontId="10" fillId="7" borderId="2" xfId="0" applyFont="1" applyFill="1" applyBorder="1"/>
    <xf numFmtId="164" fontId="2" fillId="0" borderId="0" xfId="1" applyNumberFormat="1" applyFont="1"/>
    <xf numFmtId="164" fontId="2" fillId="7" borderId="6" xfId="1" applyNumberFormat="1" applyFont="1" applyFill="1" applyBorder="1"/>
    <xf numFmtId="164" fontId="17" fillId="7" borderId="20" xfId="1" applyNumberFormat="1" applyFont="1" applyFill="1" applyBorder="1"/>
    <xf numFmtId="0" fontId="10" fillId="0" borderId="3" xfId="0" applyFont="1" applyBorder="1"/>
    <xf numFmtId="164" fontId="0" fillId="0" borderId="2" xfId="1" applyNumberFormat="1" applyFont="1" applyBorder="1"/>
    <xf numFmtId="164" fontId="0" fillId="0" borderId="20" xfId="1" applyNumberFormat="1" applyFont="1" applyBorder="1"/>
    <xf numFmtId="164" fontId="0" fillId="0" borderId="7" xfId="1" applyNumberFormat="1" applyFont="1" applyBorder="1"/>
    <xf numFmtId="0" fontId="10" fillId="0" borderId="2" xfId="0" applyFont="1" applyBorder="1"/>
    <xf numFmtId="164" fontId="0" fillId="0" borderId="6" xfId="1" applyNumberFormat="1" applyFont="1" applyBorder="1"/>
    <xf numFmtId="0" fontId="10" fillId="5" borderId="13" xfId="0" applyFont="1" applyFill="1" applyBorder="1"/>
    <xf numFmtId="43" fontId="0" fillId="0" borderId="0" xfId="1" applyFont="1"/>
    <xf numFmtId="164" fontId="2" fillId="5" borderId="37" xfId="1" applyNumberFormat="1" applyFont="1" applyFill="1" applyBorder="1"/>
    <xf numFmtId="43" fontId="0" fillId="0" borderId="13" xfId="1" applyFont="1" applyBorder="1"/>
    <xf numFmtId="43" fontId="0" fillId="0" borderId="4" xfId="1" applyFont="1" applyFill="1" applyBorder="1"/>
    <xf numFmtId="164" fontId="17" fillId="5" borderId="38" xfId="1" applyNumberFormat="1" applyFont="1" applyFill="1" applyBorder="1"/>
    <xf numFmtId="164" fontId="2" fillId="5" borderId="7" xfId="1" applyNumberFormat="1" applyFont="1" applyFill="1" applyBorder="1"/>
    <xf numFmtId="0" fontId="18" fillId="0" borderId="15" xfId="0" applyFont="1" applyFill="1" applyBorder="1"/>
    <xf numFmtId="43" fontId="1" fillId="0" borderId="0" xfId="1" applyFont="1" applyFill="1"/>
    <xf numFmtId="43" fontId="1" fillId="0" borderId="17" xfId="1" applyFont="1" applyFill="1" applyBorder="1"/>
    <xf numFmtId="164" fontId="9" fillId="0" borderId="28" xfId="1" applyNumberFormat="1" applyFont="1" applyFill="1" applyBorder="1"/>
    <xf numFmtId="164" fontId="2" fillId="5" borderId="0" xfId="1" applyNumberFormat="1" applyFont="1" applyFill="1" applyBorder="1"/>
    <xf numFmtId="0" fontId="18" fillId="2" borderId="9" xfId="0" applyFont="1" applyFill="1" applyBorder="1" applyAlignment="1">
      <alignment horizontal="left" indent="4"/>
    </xf>
    <xf numFmtId="164" fontId="1" fillId="0" borderId="25" xfId="1" applyNumberFormat="1" applyFont="1" applyBorder="1"/>
    <xf numFmtId="0" fontId="18" fillId="2" borderId="15" xfId="0" applyFont="1" applyFill="1" applyBorder="1" applyAlignment="1">
      <alignment horizontal="left" indent="4"/>
    </xf>
    <xf numFmtId="0" fontId="2" fillId="5" borderId="2" xfId="0" applyFont="1" applyFill="1" applyBorder="1"/>
    <xf numFmtId="164" fontId="17" fillId="5" borderId="20" xfId="1" applyNumberFormat="1" applyFont="1" applyFill="1" applyBorder="1"/>
    <xf numFmtId="0" fontId="0" fillId="2" borderId="0" xfId="0" applyFont="1" applyFill="1"/>
    <xf numFmtId="164" fontId="1" fillId="2" borderId="14" xfId="1" applyNumberFormat="1" applyFont="1" applyFill="1" applyBorder="1"/>
    <xf numFmtId="43" fontId="1" fillId="2" borderId="13" xfId="1" applyFont="1" applyFill="1" applyBorder="1"/>
    <xf numFmtId="43" fontId="1" fillId="0" borderId="4" xfId="1" applyFont="1" applyFill="1" applyBorder="1"/>
    <xf numFmtId="164" fontId="1" fillId="2" borderId="12" xfId="1" applyNumberFormat="1" applyFont="1" applyFill="1" applyBorder="1"/>
    <xf numFmtId="164" fontId="1" fillId="2" borderId="34" xfId="1" applyNumberFormat="1" applyFont="1" applyFill="1" applyBorder="1"/>
    <xf numFmtId="43" fontId="0" fillId="0" borderId="22" xfId="1" applyFont="1" applyBorder="1"/>
    <xf numFmtId="43" fontId="0" fillId="0" borderId="24" xfId="1" applyFont="1" applyBorder="1"/>
    <xf numFmtId="43" fontId="0" fillId="0" borderId="7" xfId="1" applyFont="1" applyBorder="1"/>
    <xf numFmtId="0" fontId="0" fillId="0" borderId="2" xfId="0" applyBorder="1"/>
    <xf numFmtId="43" fontId="0" fillId="0" borderId="6" xfId="1" applyFont="1" applyBorder="1"/>
    <xf numFmtId="43" fontId="0" fillId="0" borderId="20" xfId="1" applyFont="1" applyBorder="1"/>
    <xf numFmtId="164" fontId="2" fillId="6" borderId="20" xfId="1" applyNumberFormat="1" applyFont="1" applyFill="1" applyBorder="1"/>
    <xf numFmtId="164" fontId="2" fillId="6" borderId="7" xfId="1" applyNumberFormat="1" applyFont="1" applyFill="1" applyBorder="1"/>
    <xf numFmtId="43" fontId="0" fillId="0" borderId="3" xfId="1" applyFont="1" applyBorder="1"/>
    <xf numFmtId="0" fontId="5" fillId="2" borderId="22" xfId="2" applyFont="1" applyFill="1" applyBorder="1" applyAlignment="1">
      <alignment horizontal="center" vertical="center"/>
    </xf>
    <xf numFmtId="0" fontId="6" fillId="2" borderId="3" xfId="2" applyFont="1" applyFill="1" applyBorder="1" applyAlignment="1">
      <alignment vertical="center"/>
    </xf>
    <xf numFmtId="0" fontId="5" fillId="2" borderId="20" xfId="2" applyFont="1" applyFill="1" applyBorder="1" applyAlignment="1">
      <alignment horizontal="center" vertical="center"/>
    </xf>
    <xf numFmtId="0" fontId="5" fillId="2" borderId="2" xfId="2" applyFont="1" applyFill="1" applyBorder="1" applyAlignment="1">
      <alignment horizontal="center" vertical="center"/>
    </xf>
    <xf numFmtId="0" fontId="11" fillId="6" borderId="3" xfId="2" applyFont="1" applyFill="1" applyBorder="1" applyAlignment="1">
      <alignment horizontal="right"/>
    </xf>
    <xf numFmtId="164" fontId="1" fillId="0" borderId="39" xfId="1" applyNumberFormat="1" applyFont="1" applyFill="1" applyBorder="1" applyAlignment="1">
      <alignment horizontal="center" vertical="center"/>
    </xf>
    <xf numFmtId="164" fontId="1" fillId="0" borderId="40" xfId="1" applyNumberFormat="1" applyFont="1" applyFill="1" applyBorder="1" applyAlignment="1">
      <alignment horizontal="center" vertical="center"/>
    </xf>
    <xf numFmtId="164" fontId="1" fillId="0" borderId="41" xfId="1" applyNumberFormat="1" applyFont="1" applyFill="1" applyBorder="1" applyAlignment="1">
      <alignment horizontal="center" vertical="center"/>
    </xf>
    <xf numFmtId="0" fontId="7" fillId="4" borderId="6" xfId="2" applyFont="1" applyFill="1" applyBorder="1" applyAlignment="1">
      <alignment horizontal="center"/>
    </xf>
    <xf numFmtId="0" fontId="7" fillId="4" borderId="7" xfId="2" applyFont="1" applyFill="1" applyBorder="1" applyAlignment="1">
      <alignment horizontal="center"/>
    </xf>
    <xf numFmtId="0" fontId="7" fillId="4" borderId="8" xfId="2" applyFont="1" applyFill="1" applyBorder="1" applyAlignment="1">
      <alignment horizontal="center"/>
    </xf>
    <xf numFmtId="0" fontId="12" fillId="2" borderId="6" xfId="2" applyFont="1" applyFill="1" applyBorder="1" applyAlignment="1">
      <alignment horizontal="left" vertical="center" wrapText="1"/>
    </xf>
    <xf numFmtId="0" fontId="13" fillId="2" borderId="7" xfId="2" applyFont="1" applyFill="1" applyBorder="1" applyAlignment="1">
      <alignment horizontal="left" vertical="center" wrapText="1"/>
    </xf>
    <xf numFmtId="0" fontId="13" fillId="2" borderId="23" xfId="2" applyFont="1" applyFill="1" applyBorder="1" applyAlignment="1">
      <alignment horizontal="left" vertical="center" wrapText="1"/>
    </xf>
  </cellXfs>
  <cellStyles count="6">
    <cellStyle name="Comma" xfId="1" builtinId="3"/>
    <cellStyle name="Comma 4" xfId="4" xr:uid="{00000000-0005-0000-0000-000001000000}"/>
    <cellStyle name="Normal" xfId="0" builtinId="0"/>
    <cellStyle name="Normal 12" xfId="5" xr:uid="{00000000-0005-0000-0000-000003000000}"/>
    <cellStyle name="Normal 6" xfId="2" xr:uid="{00000000-0005-0000-0000-000004000000}"/>
    <cellStyle name="Percent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1159</xdr:colOff>
      <xdr:row>11</xdr:row>
      <xdr:rowOff>136730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159" cy="2136980"/>
        </a:xfrm>
        <a:prstGeom prst="rect">
          <a:avLst/>
        </a:prstGeom>
      </xdr:spPr>
    </xdr:pic>
    <xdr:clientData/>
  </xdr:twoCellAnchor>
  <xdr:twoCellAnchor editAs="oneCell">
    <xdr:from>
      <xdr:col>0</xdr:col>
      <xdr:colOff>47625</xdr:colOff>
      <xdr:row>1</xdr:row>
      <xdr:rowOff>19050</xdr:rowOff>
    </xdr:from>
    <xdr:to>
      <xdr:col>0</xdr:col>
      <xdr:colOff>2005794</xdr:colOff>
      <xdr:row>1</xdr:row>
      <xdr:rowOff>564443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7625" y="210558"/>
          <a:ext cx="1958169" cy="545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LOCAL/FILESHARE/Budget%20-%20Tax%20Rate/CCC%20Budgets/FY2017/Proposed%20Budget/V15CCC%20FY2017%20Budget%2007%202316%20IN%20BALANCE%20CCC%20BOM%2008.2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Budget%20-%20Tax%20Rate/CCC%20Budgets/FY2019/Final%20for%20Website/CCC%20FY19%20Budget%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Budget%20-%20Tax%20Rate/CCC%20Budgets/FY2018/Final%20Website/CCC%20FY18%20Budget%20Final%20Appro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1 (2)"/>
      <sheetName val="Board2 JK"/>
      <sheetName val="Notes"/>
      <sheetName val="total rollup"/>
      <sheetName val="Board1"/>
      <sheetName val="Board2"/>
      <sheetName val="Attach A"/>
      <sheetName val="Attach B"/>
      <sheetName val="Slides"/>
      <sheetName val="BY DEPT JK"/>
      <sheetName val="Sheet1"/>
      <sheetName val="HIT"/>
      <sheetName val="FY15B"/>
      <sheetName val="FY14A"/>
      <sheetName val="FY14B"/>
      <sheetName val="FY13A"/>
      <sheetName val="HIT Payroll"/>
      <sheetName val="FY15A"/>
      <sheetName val="PCN Tot"/>
      <sheetName val="PCN Dept Detail"/>
      <sheetName val="Dept Summary JK"/>
      <sheetName val="PCN JK"/>
      <sheetName val="Adj Notes"/>
      <sheetName val="FY 17 Summary"/>
      <sheetName val="FY 16 KS"/>
      <sheetName val="MAP Benefit Redesign"/>
      <sheetName val="FY 17 DSRIP Revenue Estimate "/>
      <sheetName val="FY 16 Providers w Accruals"/>
      <sheetName val="FTEs"/>
      <sheetName val="lookups"/>
      <sheetName val="HIT 650x"/>
      <sheetName val="DSRIP 500077"/>
      <sheetName val="DSRIPBudget"/>
      <sheetName val="COPE"/>
      <sheetName val="IRIS"/>
    </sheetNames>
    <sheetDataSet>
      <sheetData sheetId="0" refreshError="1">
        <row r="6">
          <cell r="H6" t="str">
            <v>DSRIP Revenue</v>
          </cell>
        </row>
        <row r="7">
          <cell r="H7" t="str">
            <v>Member Payment - Seton*</v>
          </cell>
        </row>
        <row r="8">
          <cell r="H8" t="str">
            <v>Member Payment - Central Health*</v>
          </cell>
        </row>
        <row r="10">
          <cell r="H10"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ttachment View"/>
      <sheetName val="Primary"/>
      <sheetName val="Spec"/>
      <sheetName val="Urg&amp;Conv"/>
      <sheetName val="SpecDental"/>
      <sheetName val="SpecBH"/>
      <sheetName val="PostAcute"/>
      <sheetName val="MedMgmt"/>
      <sheetName val="Ops"/>
      <sheetName val="CP&amp;A"/>
      <sheetName val="SC&amp;PH"/>
      <sheetName val="PMO"/>
      <sheetName val="QAP"/>
      <sheetName val="Admin"/>
      <sheetName val="JointTech"/>
      <sheetName val="E&amp;E"/>
      <sheetName val="DSRIP"/>
      <sheetName val="FY19 Staff"/>
    </sheetNames>
    <sheetDataSet>
      <sheetData sheetId="0">
        <row r="4">
          <cell r="F4">
            <v>59417759</v>
          </cell>
        </row>
        <row r="8">
          <cell r="F8">
            <v>300000</v>
          </cell>
        </row>
        <row r="10">
          <cell r="F10">
            <v>8331095.4800000042</v>
          </cell>
        </row>
        <row r="15">
          <cell r="F15">
            <v>41760000</v>
          </cell>
        </row>
        <row r="16">
          <cell r="F16">
            <v>2100000</v>
          </cell>
        </row>
        <row r="17">
          <cell r="F17">
            <v>4364995</v>
          </cell>
        </row>
        <row r="18">
          <cell r="F18">
            <v>2500000</v>
          </cell>
        </row>
        <row r="19">
          <cell r="F19">
            <v>200000</v>
          </cell>
        </row>
        <row r="20">
          <cell r="F20">
            <v>25000</v>
          </cell>
        </row>
        <row r="21">
          <cell r="F21">
            <v>696822</v>
          </cell>
        </row>
        <row r="22">
          <cell r="F22">
            <v>0</v>
          </cell>
        </row>
        <row r="23">
          <cell r="F23">
            <v>400000</v>
          </cell>
        </row>
        <row r="26">
          <cell r="F26">
            <v>250000</v>
          </cell>
        </row>
        <row r="29">
          <cell r="F29">
            <v>0</v>
          </cell>
        </row>
        <row r="30">
          <cell r="F30">
            <v>200000</v>
          </cell>
        </row>
        <row r="31">
          <cell r="F31">
            <v>25000</v>
          </cell>
        </row>
        <row r="32">
          <cell r="F32">
            <v>1700000</v>
          </cell>
        </row>
        <row r="33">
          <cell r="F33">
            <v>700000</v>
          </cell>
        </row>
        <row r="34">
          <cell r="F34">
            <v>1500000</v>
          </cell>
        </row>
        <row r="35">
          <cell r="F35">
            <v>1250000</v>
          </cell>
        </row>
        <row r="36">
          <cell r="F36">
            <v>200000</v>
          </cell>
        </row>
        <row r="37">
          <cell r="F37">
            <v>15000</v>
          </cell>
        </row>
        <row r="38">
          <cell r="F38">
            <v>450000</v>
          </cell>
        </row>
        <row r="39">
          <cell r="F39">
            <v>250000</v>
          </cell>
        </row>
        <row r="40">
          <cell r="F40">
            <v>200000</v>
          </cell>
        </row>
        <row r="41">
          <cell r="F41">
            <v>450000</v>
          </cell>
        </row>
        <row r="42">
          <cell r="F42">
            <v>1250000</v>
          </cell>
        </row>
        <row r="43">
          <cell r="F43">
            <v>225000</v>
          </cell>
        </row>
        <row r="44">
          <cell r="F44">
            <v>700000</v>
          </cell>
        </row>
        <row r="45">
          <cell r="F45">
            <v>200000</v>
          </cell>
        </row>
        <row r="47">
          <cell r="F47">
            <v>330000</v>
          </cell>
        </row>
        <row r="48">
          <cell r="F48">
            <v>175000</v>
          </cell>
        </row>
        <row r="51">
          <cell r="F51">
            <v>150000</v>
          </cell>
        </row>
        <row r="54">
          <cell r="F54">
            <v>8000000</v>
          </cell>
        </row>
        <row r="55">
          <cell r="F55">
            <v>483856</v>
          </cell>
        </row>
        <row r="56">
          <cell r="F56">
            <v>450000</v>
          </cell>
        </row>
        <row r="65">
          <cell r="F65">
            <v>5850000</v>
          </cell>
        </row>
        <row r="68">
          <cell r="F68">
            <v>1915140.9090909089</v>
          </cell>
        </row>
        <row r="71">
          <cell r="D71">
            <v>3497608</v>
          </cell>
          <cell r="F71">
            <v>1516171.0136363637</v>
          </cell>
        </row>
        <row r="72">
          <cell r="F72">
            <v>2425491.7272727275</v>
          </cell>
        </row>
        <row r="73">
          <cell r="F73">
            <v>381582.67272727273</v>
          </cell>
        </row>
        <row r="74">
          <cell r="F74">
            <v>918618.72727272729</v>
          </cell>
        </row>
        <row r="75">
          <cell r="F75">
            <v>1567384.8181818184</v>
          </cell>
        </row>
        <row r="76">
          <cell r="F76">
            <v>1206792.6363636362</v>
          </cell>
        </row>
        <row r="78">
          <cell r="F78">
            <v>1620005</v>
          </cell>
        </row>
        <row r="83">
          <cell r="F83">
            <v>188093</v>
          </cell>
        </row>
        <row r="86">
          <cell r="F86">
            <v>12000000</v>
          </cell>
        </row>
        <row r="89">
          <cell r="F89">
            <v>35000000</v>
          </cell>
        </row>
      </sheetData>
      <sheetData sheetId="1"/>
      <sheetData sheetId="2"/>
      <sheetData sheetId="3">
        <row r="74">
          <cell r="G74">
            <v>500000</v>
          </cell>
        </row>
        <row r="75">
          <cell r="G75">
            <v>35000</v>
          </cell>
        </row>
      </sheetData>
      <sheetData sheetId="4"/>
      <sheetData sheetId="5">
        <row r="5">
          <cell r="G5">
            <v>200000</v>
          </cell>
        </row>
        <row r="6">
          <cell r="G6">
            <v>400000</v>
          </cell>
        </row>
        <row r="7">
          <cell r="G7">
            <v>500000</v>
          </cell>
        </row>
      </sheetData>
      <sheetData sheetId="6"/>
      <sheetData sheetId="7">
        <row r="4">
          <cell r="G4">
            <v>250000</v>
          </cell>
        </row>
        <row r="5">
          <cell r="G5">
            <v>250000</v>
          </cell>
        </row>
        <row r="6">
          <cell r="G6">
            <v>725000</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s Chart"/>
      <sheetName val="Summary"/>
      <sheetName val="Primary"/>
      <sheetName val="Urgent"/>
      <sheetName val="Specialty"/>
      <sheetName val="BH"/>
      <sheetName val="Dental"/>
      <sheetName val="Post Acute"/>
      <sheetName val="Pharm"/>
      <sheetName val="Med Mgmt"/>
      <sheetName val="Eligibility"/>
      <sheetName val="QAP"/>
      <sheetName val="PMO"/>
      <sheetName val="Ops Dept"/>
      <sheetName val="HIT"/>
      <sheetName val="Admin"/>
      <sheetName val="MAP Redesign"/>
      <sheetName val="Unified Payer"/>
      <sheetName val="Reserve"/>
      <sheetName val="DSRIP"/>
      <sheetName val="SEHWC"/>
      <sheetName val="Sheet1"/>
      <sheetName val="Summary (old)"/>
    </sheetNames>
    <sheetDataSet>
      <sheetData sheetId="0" refreshError="1"/>
      <sheetData sheetId="1"/>
      <sheetData sheetId="2"/>
      <sheetData sheetId="3">
        <row r="9">
          <cell r="E9">
            <v>600000</v>
          </cell>
        </row>
      </sheetData>
      <sheetData sheetId="4"/>
      <sheetData sheetId="5">
        <row r="4">
          <cell r="E4">
            <v>8000000</v>
          </cell>
        </row>
        <row r="5">
          <cell r="E5">
            <v>383856</v>
          </cell>
        </row>
        <row r="6">
          <cell r="E6">
            <v>450000</v>
          </cell>
        </row>
      </sheetData>
      <sheetData sheetId="6">
        <row r="4">
          <cell r="E4">
            <v>200000</v>
          </cell>
        </row>
        <row r="5">
          <cell r="E5">
            <v>429711</v>
          </cell>
        </row>
      </sheetData>
      <sheetData sheetId="7"/>
      <sheetData sheetId="8">
        <row r="7">
          <cell r="E7">
            <v>5350000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88"/>
  <sheetViews>
    <sheetView tabSelected="1" zoomScale="126" zoomScaleNormal="126" workbookViewId="0">
      <selection activeCell="J3" sqref="J3"/>
    </sheetView>
  </sheetViews>
  <sheetFormatPr baseColWidth="10" defaultColWidth="8.83203125" defaultRowHeight="15" x14ac:dyDescent="0.2"/>
  <cols>
    <col min="1" max="1" width="65.33203125" customWidth="1"/>
    <col min="2" max="2" width="1.6640625" customWidth="1"/>
    <col min="3" max="3" width="15.6640625" customWidth="1"/>
    <col min="4" max="4" width="1.5" customWidth="1"/>
    <col min="5" max="5" width="15.6640625" customWidth="1"/>
    <col min="6" max="6" width="1.6640625" customWidth="1"/>
    <col min="7" max="7" width="0" hidden="1" customWidth="1"/>
  </cols>
  <sheetData>
    <row r="2" spans="1:7" ht="48" customHeight="1" thickBot="1" x14ac:dyDescent="0.25">
      <c r="A2" s="1"/>
      <c r="B2" s="2"/>
      <c r="D2" s="3"/>
      <c r="F2" s="2"/>
    </row>
    <row r="3" spans="1:7" ht="86" thickBot="1" x14ac:dyDescent="0.25">
      <c r="A3" s="4" t="s">
        <v>0</v>
      </c>
      <c r="B3" s="5"/>
      <c r="C3" s="6" t="s">
        <v>1</v>
      </c>
      <c r="D3" s="7"/>
      <c r="E3" s="6" t="s">
        <v>2</v>
      </c>
      <c r="F3" s="8"/>
      <c r="G3" s="6" t="s">
        <v>3</v>
      </c>
    </row>
    <row r="4" spans="1:7" ht="17" thickBot="1" x14ac:dyDescent="0.25">
      <c r="A4" s="9"/>
      <c r="B4" s="10"/>
      <c r="C4" s="11"/>
      <c r="D4" s="12"/>
      <c r="E4" s="11"/>
      <c r="F4" s="10"/>
      <c r="G4" s="13"/>
    </row>
    <row r="5" spans="1:7" ht="19" thickBot="1" x14ac:dyDescent="0.25">
      <c r="A5" s="157" t="s">
        <v>4</v>
      </c>
      <c r="B5" s="158"/>
      <c r="C5" s="158"/>
      <c r="D5" s="158"/>
      <c r="E5" s="158"/>
      <c r="F5" s="158"/>
      <c r="G5" s="159"/>
    </row>
    <row r="6" spans="1:7" ht="16" x14ac:dyDescent="0.2">
      <c r="A6" s="14" t="str">
        <f>'[1]Board1 (2)'!$H$6</f>
        <v>DSRIP Revenue</v>
      </c>
      <c r="B6" s="15"/>
      <c r="C6" s="16">
        <v>58000000</v>
      </c>
      <c r="D6" s="17"/>
      <c r="E6" s="18">
        <f>+[2]Summary!F4</f>
        <v>59417759</v>
      </c>
      <c r="F6" s="19"/>
      <c r="G6" s="20">
        <f>E6-C6</f>
        <v>1417759</v>
      </c>
    </row>
    <row r="7" spans="1:7" ht="16" x14ac:dyDescent="0.2">
      <c r="A7" s="21" t="str">
        <f>'[1]Board1 (2)'!$H$7</f>
        <v>Member Payment - Seton*</v>
      </c>
      <c r="B7" s="22"/>
      <c r="C7" s="23">
        <v>58800000</v>
      </c>
      <c r="D7" s="24"/>
      <c r="E7" s="23">
        <v>40000000</v>
      </c>
      <c r="F7" s="19"/>
      <c r="G7" s="25">
        <f>E7-C7</f>
        <v>-18800000</v>
      </c>
    </row>
    <row r="8" spans="1:7" ht="16" x14ac:dyDescent="0.2">
      <c r="A8" s="21" t="str">
        <f>'[1]Board1 (2)'!$H$8</f>
        <v>Member Payment - Central Health*</v>
      </c>
      <c r="B8" s="22"/>
      <c r="C8" s="26">
        <v>29245166</v>
      </c>
      <c r="D8" s="24"/>
      <c r="E8" s="26">
        <v>34000000</v>
      </c>
      <c r="F8" s="19"/>
      <c r="G8" s="25">
        <f>E8-C8</f>
        <v>4754834</v>
      </c>
    </row>
    <row r="9" spans="1:7" ht="17" thickBot="1" x14ac:dyDescent="0.25">
      <c r="A9" s="27" t="str">
        <f>'[1]Board1 (2)'!$H$10</f>
        <v>Other</v>
      </c>
      <c r="B9" s="22"/>
      <c r="C9" s="26">
        <v>100000</v>
      </c>
      <c r="D9" s="24"/>
      <c r="E9" s="26">
        <f>+[2]Summary!F8</f>
        <v>300000</v>
      </c>
      <c r="F9" s="19"/>
      <c r="G9" s="25">
        <f>E9-C9</f>
        <v>200000</v>
      </c>
    </row>
    <row r="10" spans="1:7" ht="17" thickBot="1" x14ac:dyDescent="0.25">
      <c r="A10" s="28" t="s">
        <v>5</v>
      </c>
      <c r="B10" s="29"/>
      <c r="C10" s="30">
        <v>146145166</v>
      </c>
      <c r="D10" s="31"/>
      <c r="E10" s="30">
        <f>SUM(E6:E9)</f>
        <v>133717759</v>
      </c>
      <c r="F10" s="32"/>
      <c r="G10" s="33">
        <f>SUM(G6:G9)</f>
        <v>-12427407</v>
      </c>
    </row>
    <row r="11" spans="1:7" ht="17" thickBot="1" x14ac:dyDescent="0.25">
      <c r="A11" s="34" t="s">
        <v>6</v>
      </c>
      <c r="B11" s="35"/>
      <c r="C11" s="36">
        <v>9883321</v>
      </c>
      <c r="D11" s="24"/>
      <c r="E11" s="36">
        <f>+[2]Summary!F10</f>
        <v>8331095.4800000042</v>
      </c>
      <c r="F11" s="19"/>
      <c r="G11" s="37">
        <f>E11-C11</f>
        <v>-1552225.5199999958</v>
      </c>
    </row>
    <row r="12" spans="1:7" ht="17" thickBot="1" x14ac:dyDescent="0.25">
      <c r="A12" s="38" t="s">
        <v>7</v>
      </c>
      <c r="B12" s="39"/>
      <c r="C12" s="40">
        <v>163744611</v>
      </c>
      <c r="D12" s="43"/>
      <c r="E12" s="40">
        <f>SUM(E10:E11)</f>
        <v>142048854.48000002</v>
      </c>
      <c r="F12" s="41"/>
      <c r="G12" s="44">
        <f>SUM(G10:G11)</f>
        <v>-13979632.519999996</v>
      </c>
    </row>
    <row r="13" spans="1:7" ht="33" customHeight="1" thickBot="1" x14ac:dyDescent="0.25">
      <c r="A13" s="160" t="s">
        <v>8</v>
      </c>
      <c r="B13" s="161"/>
      <c r="C13" s="161"/>
      <c r="D13" s="161"/>
      <c r="E13" s="161"/>
      <c r="F13" s="162"/>
      <c r="G13" s="45"/>
    </row>
    <row r="14" spans="1:7" ht="19" thickBot="1" x14ac:dyDescent="0.25">
      <c r="A14" s="157" t="s">
        <v>9</v>
      </c>
      <c r="B14" s="158"/>
      <c r="C14" s="158"/>
      <c r="D14" s="158"/>
      <c r="E14" s="158"/>
      <c r="F14" s="158"/>
      <c r="G14" s="159"/>
    </row>
    <row r="15" spans="1:7" ht="17" thickBot="1" x14ac:dyDescent="0.25">
      <c r="A15" s="46" t="s">
        <v>10</v>
      </c>
      <c r="C15" s="47">
        <v>86587401</v>
      </c>
      <c r="D15" s="50"/>
      <c r="E15" s="51">
        <f>E16+E68+E26+E52+E56+E60+E64+E66</f>
        <v>81993813.909090906</v>
      </c>
      <c r="F15" s="48"/>
      <c r="G15" s="49">
        <f>G16+G68+G26+G52+G56+G60+G64+G66</f>
        <v>-35981823.179019094</v>
      </c>
    </row>
    <row r="16" spans="1:7" ht="17" thickBot="1" x14ac:dyDescent="0.25">
      <c r="A16" s="52" t="s">
        <v>11</v>
      </c>
      <c r="C16" s="53">
        <v>52186817</v>
      </c>
      <c r="D16" s="56"/>
      <c r="E16" s="57">
        <f>SUM(E17:E25)</f>
        <v>52046817</v>
      </c>
      <c r="F16" s="54"/>
      <c r="G16" s="55">
        <f t="shared" ref="G16:G31" si="0">E16-C16</f>
        <v>-140000</v>
      </c>
    </row>
    <row r="17" spans="1:7" ht="16" x14ac:dyDescent="0.2">
      <c r="A17" s="14" t="s">
        <v>12</v>
      </c>
      <c r="C17" s="58">
        <v>41850000</v>
      </c>
      <c r="D17" s="56"/>
      <c r="E17" s="60">
        <f>+[2]Summary!F15</f>
        <v>41760000</v>
      </c>
      <c r="F17" s="54"/>
      <c r="G17" s="61">
        <f t="shared" si="0"/>
        <v>-90000</v>
      </c>
    </row>
    <row r="18" spans="1:7" ht="16" x14ac:dyDescent="0.2">
      <c r="A18" s="62" t="s">
        <v>13</v>
      </c>
      <c r="C18" s="63">
        <v>2350000</v>
      </c>
      <c r="D18" s="56"/>
      <c r="E18" s="64">
        <f>+[2]Summary!F16</f>
        <v>2100000</v>
      </c>
      <c r="F18" s="54"/>
      <c r="G18" s="59">
        <f t="shared" si="0"/>
        <v>-250000</v>
      </c>
    </row>
    <row r="19" spans="1:7" ht="16" x14ac:dyDescent="0.2">
      <c r="A19" s="62" t="s">
        <v>14</v>
      </c>
      <c r="C19" s="58">
        <v>4364995</v>
      </c>
      <c r="D19" s="56"/>
      <c r="E19" s="64">
        <f>+[2]Summary!F17</f>
        <v>4364995</v>
      </c>
      <c r="F19" s="54"/>
      <c r="G19" s="61">
        <f t="shared" si="0"/>
        <v>0</v>
      </c>
    </row>
    <row r="20" spans="1:7" ht="16" x14ac:dyDescent="0.2">
      <c r="A20" s="62" t="s">
        <v>15</v>
      </c>
      <c r="C20" s="63">
        <v>2500000</v>
      </c>
      <c r="D20" s="56"/>
      <c r="E20" s="64">
        <f>+[2]Summary!F18</f>
        <v>2500000</v>
      </c>
      <c r="F20" s="54"/>
      <c r="G20" s="65">
        <f t="shared" si="0"/>
        <v>0</v>
      </c>
    </row>
    <row r="21" spans="1:7" ht="16" x14ac:dyDescent="0.2">
      <c r="A21" s="62" t="s">
        <v>16</v>
      </c>
      <c r="C21" s="58">
        <v>100000</v>
      </c>
      <c r="D21" s="56"/>
      <c r="E21" s="64">
        <f>+[2]Summary!F19</f>
        <v>200000</v>
      </c>
      <c r="F21" s="54"/>
      <c r="G21" s="61">
        <f t="shared" si="0"/>
        <v>100000</v>
      </c>
    </row>
    <row r="22" spans="1:7" ht="16" x14ac:dyDescent="0.2">
      <c r="A22" s="62" t="s">
        <v>17</v>
      </c>
      <c r="C22" s="63">
        <v>100000</v>
      </c>
      <c r="D22" s="56"/>
      <c r="E22" s="64">
        <f>+[2]Summary!F20</f>
        <v>25000</v>
      </c>
      <c r="F22" s="54"/>
      <c r="G22" s="59">
        <f t="shared" si="0"/>
        <v>-75000</v>
      </c>
    </row>
    <row r="23" spans="1:7" ht="16" x14ac:dyDescent="0.2">
      <c r="A23" s="62" t="s">
        <v>18</v>
      </c>
      <c r="C23" s="63">
        <v>225000</v>
      </c>
      <c r="D23" s="56"/>
      <c r="E23" s="64">
        <f>+[2]Summary!F21</f>
        <v>696822</v>
      </c>
      <c r="F23" s="54"/>
      <c r="G23" s="65">
        <f t="shared" si="0"/>
        <v>471822</v>
      </c>
    </row>
    <row r="24" spans="1:7" ht="16" x14ac:dyDescent="0.2">
      <c r="A24" s="62" t="s">
        <v>19</v>
      </c>
      <c r="C24" s="63">
        <v>696822</v>
      </c>
      <c r="D24" s="56"/>
      <c r="E24" s="64">
        <f>+[2]Summary!F22</f>
        <v>0</v>
      </c>
      <c r="F24" s="54"/>
      <c r="G24" s="59">
        <f t="shared" si="0"/>
        <v>-696822</v>
      </c>
    </row>
    <row r="25" spans="1:7" ht="17" thickBot="1" x14ac:dyDescent="0.25">
      <c r="A25" s="66" t="s">
        <v>20</v>
      </c>
      <c r="B25" s="67"/>
      <c r="C25" s="68">
        <v>0</v>
      </c>
      <c r="D25" s="70"/>
      <c r="E25" s="71">
        <f>+[2]Summary!F23</f>
        <v>400000</v>
      </c>
      <c r="F25" s="69"/>
      <c r="G25" s="72">
        <f t="shared" si="0"/>
        <v>400000</v>
      </c>
    </row>
    <row r="26" spans="1:7" ht="17" thickBot="1" x14ac:dyDescent="0.25">
      <c r="A26" s="52" t="s">
        <v>21</v>
      </c>
      <c r="C26" s="53">
        <f>SUM(C27:C70)</f>
        <v>45864151.044055</v>
      </c>
      <c r="D26" s="31"/>
      <c r="E26" s="75">
        <f>SUM(E27:E51)</f>
        <v>10673000</v>
      </c>
      <c r="F26" s="73"/>
      <c r="G26" s="55">
        <f t="shared" si="0"/>
        <v>-35191151.044055</v>
      </c>
    </row>
    <row r="27" spans="1:7" ht="16" x14ac:dyDescent="0.2">
      <c r="A27" s="76" t="s">
        <v>22</v>
      </c>
      <c r="B27" s="77"/>
      <c r="C27" s="78">
        <v>700000</v>
      </c>
      <c r="D27" s="80"/>
      <c r="E27" s="81">
        <f>+[2]Spec!G74</f>
        <v>500000</v>
      </c>
      <c r="F27" s="79"/>
      <c r="G27" s="82">
        <f t="shared" si="0"/>
        <v>-200000</v>
      </c>
    </row>
    <row r="28" spans="1:7" ht="16" x14ac:dyDescent="0.2">
      <c r="A28" s="76" t="s">
        <v>23</v>
      </c>
      <c r="B28" s="77"/>
      <c r="C28" s="83">
        <v>250000</v>
      </c>
      <c r="D28" s="80"/>
      <c r="E28" s="84">
        <f>+[2]Spec!G75</f>
        <v>35000</v>
      </c>
      <c r="F28" s="79"/>
      <c r="G28" s="82">
        <f t="shared" si="0"/>
        <v>-215000</v>
      </c>
    </row>
    <row r="29" spans="1:7" ht="16" x14ac:dyDescent="0.2">
      <c r="A29" s="76" t="s">
        <v>24</v>
      </c>
      <c r="C29" s="63">
        <v>150000</v>
      </c>
      <c r="D29" s="56"/>
      <c r="E29" s="85">
        <f>+[2]Summary!F36</f>
        <v>200000</v>
      </c>
      <c r="F29" s="54"/>
      <c r="G29" s="82">
        <f t="shared" si="0"/>
        <v>50000</v>
      </c>
    </row>
    <row r="30" spans="1:7" ht="16" x14ac:dyDescent="0.2">
      <c r="A30" s="76" t="s">
        <v>25</v>
      </c>
      <c r="C30" s="58">
        <v>2000000</v>
      </c>
      <c r="D30" s="56"/>
      <c r="E30" s="58">
        <f>+[2]Summary!F29</f>
        <v>0</v>
      </c>
      <c r="F30" s="54"/>
      <c r="G30" s="82">
        <f t="shared" si="0"/>
        <v>-2000000</v>
      </c>
    </row>
    <row r="31" spans="1:7" ht="16" x14ac:dyDescent="0.2">
      <c r="A31" s="76" t="s">
        <v>26</v>
      </c>
      <c r="C31" s="63">
        <v>100000</v>
      </c>
      <c r="D31" s="56"/>
      <c r="E31" s="63">
        <f>+[2]Summary!F41</f>
        <v>450000</v>
      </c>
      <c r="F31" s="54"/>
      <c r="G31" s="82">
        <f t="shared" si="0"/>
        <v>350000</v>
      </c>
    </row>
    <row r="32" spans="1:7" ht="16" x14ac:dyDescent="0.2">
      <c r="A32" s="76" t="s">
        <v>27</v>
      </c>
      <c r="C32" s="63">
        <v>0</v>
      </c>
      <c r="D32" s="56"/>
      <c r="E32" s="63">
        <f>+[2]Summary!F44</f>
        <v>700000</v>
      </c>
      <c r="F32" s="54"/>
      <c r="G32" s="82"/>
    </row>
    <row r="33" spans="1:7" ht="16" x14ac:dyDescent="0.2">
      <c r="A33" s="76" t="s">
        <v>28</v>
      </c>
      <c r="C33" s="63">
        <v>400000</v>
      </c>
      <c r="D33" s="56"/>
      <c r="E33" s="63">
        <f>+[2]Summary!F38</f>
        <v>450000</v>
      </c>
      <c r="F33" s="54"/>
      <c r="G33" s="82">
        <f>E33-C33</f>
        <v>50000</v>
      </c>
    </row>
    <row r="34" spans="1:7" ht="17" thickBot="1" x14ac:dyDescent="0.25">
      <c r="A34" s="76" t="s">
        <v>29</v>
      </c>
      <c r="C34" s="58">
        <v>800000</v>
      </c>
      <c r="D34" s="56"/>
      <c r="E34" s="58">
        <f>+[2]Summary!F42</f>
        <v>1250000</v>
      </c>
      <c r="F34" s="54"/>
      <c r="G34" s="82">
        <f>E34-C34</f>
        <v>450000</v>
      </c>
    </row>
    <row r="35" spans="1:7" ht="19" thickBot="1" x14ac:dyDescent="0.25">
      <c r="A35" s="157" t="s">
        <v>37</v>
      </c>
      <c r="B35" s="158"/>
      <c r="C35" s="158"/>
      <c r="D35" s="158"/>
      <c r="E35" s="158"/>
      <c r="F35" s="158"/>
      <c r="G35" s="159"/>
    </row>
    <row r="36" spans="1:7" ht="16" x14ac:dyDescent="0.2">
      <c r="A36" s="76" t="s">
        <v>30</v>
      </c>
      <c r="C36" s="63">
        <v>1500000</v>
      </c>
      <c r="D36" s="56"/>
      <c r="E36" s="85">
        <f>+[2]Summary!F34</f>
        <v>1500000</v>
      </c>
      <c r="F36" s="54"/>
      <c r="G36" s="82">
        <f t="shared" ref="G36:G43" si="1">E36-C36</f>
        <v>0</v>
      </c>
    </row>
    <row r="37" spans="1:7" ht="16" x14ac:dyDescent="0.2">
      <c r="A37" s="62" t="s">
        <v>31</v>
      </c>
      <c r="C37" s="63">
        <v>2500000</v>
      </c>
      <c r="D37" s="56"/>
      <c r="E37" s="63">
        <f>+[2]Summary!F33</f>
        <v>700000</v>
      </c>
      <c r="F37" s="54"/>
      <c r="G37" s="82">
        <f t="shared" si="1"/>
        <v>-1800000</v>
      </c>
    </row>
    <row r="38" spans="1:7" ht="16" x14ac:dyDescent="0.2">
      <c r="A38" s="76" t="s">
        <v>32</v>
      </c>
      <c r="C38" s="63">
        <v>950915</v>
      </c>
      <c r="D38" s="56"/>
      <c r="E38" s="63">
        <f>+[2]Summary!F32</f>
        <v>1700000</v>
      </c>
      <c r="F38" s="54"/>
      <c r="G38" s="86">
        <f t="shared" si="1"/>
        <v>749085</v>
      </c>
    </row>
    <row r="39" spans="1:7" ht="16" x14ac:dyDescent="0.2">
      <c r="A39" s="76" t="s">
        <v>33</v>
      </c>
      <c r="C39" s="58">
        <v>2000000</v>
      </c>
      <c r="D39" s="56"/>
      <c r="E39" s="87">
        <f>+[2]Summary!F35</f>
        <v>1250000</v>
      </c>
      <c r="F39" s="54"/>
      <c r="G39" s="82">
        <f t="shared" si="1"/>
        <v>-750000</v>
      </c>
    </row>
    <row r="40" spans="1:7" ht="16" x14ac:dyDescent="0.2">
      <c r="A40" s="76" t="s">
        <v>34</v>
      </c>
      <c r="C40" s="63">
        <v>200000</v>
      </c>
      <c r="D40" s="56"/>
      <c r="E40" s="85">
        <f>+[2]Summary!F45</f>
        <v>200000</v>
      </c>
      <c r="F40" s="54"/>
      <c r="G40" s="82">
        <f t="shared" si="1"/>
        <v>0</v>
      </c>
    </row>
    <row r="41" spans="1:7" ht="16" x14ac:dyDescent="0.2">
      <c r="A41" s="76" t="s">
        <v>35</v>
      </c>
      <c r="C41" s="63">
        <v>30000</v>
      </c>
      <c r="D41" s="56"/>
      <c r="E41" s="85">
        <v>168000</v>
      </c>
      <c r="F41" s="54"/>
      <c r="G41" s="82">
        <f t="shared" si="1"/>
        <v>138000</v>
      </c>
    </row>
    <row r="42" spans="1:7" ht="16" x14ac:dyDescent="0.2">
      <c r="A42" s="76" t="s">
        <v>36</v>
      </c>
      <c r="C42" s="58">
        <v>100000</v>
      </c>
      <c r="D42" s="56"/>
      <c r="E42" s="58">
        <f>+[2]Summary!F31</f>
        <v>25000</v>
      </c>
      <c r="F42" s="54"/>
      <c r="G42" s="82">
        <f t="shared" si="1"/>
        <v>-75000</v>
      </c>
    </row>
    <row r="43" spans="1:7" ht="16" x14ac:dyDescent="0.2">
      <c r="A43" s="76" t="s">
        <v>38</v>
      </c>
      <c r="C43" s="63">
        <v>75000</v>
      </c>
      <c r="D43" s="56"/>
      <c r="E43" s="63">
        <f>+[2]Summary!F37</f>
        <v>15000</v>
      </c>
      <c r="F43" s="54"/>
      <c r="G43" s="82">
        <f t="shared" si="1"/>
        <v>-60000</v>
      </c>
    </row>
    <row r="44" spans="1:7" ht="16" x14ac:dyDescent="0.2">
      <c r="A44" s="76" t="s">
        <v>39</v>
      </c>
      <c r="C44" s="63">
        <v>0</v>
      </c>
      <c r="D44" s="56"/>
      <c r="E44" s="63">
        <f>+[2]Summary!F43</f>
        <v>225000</v>
      </c>
      <c r="F44" s="54"/>
      <c r="G44" s="82"/>
    </row>
    <row r="45" spans="1:7" ht="16" x14ac:dyDescent="0.2">
      <c r="A45" s="76" t="s">
        <v>40</v>
      </c>
      <c r="B45" s="67"/>
      <c r="C45" s="88">
        <v>200000</v>
      </c>
      <c r="D45" s="70"/>
      <c r="E45" s="85" t="s">
        <v>41</v>
      </c>
      <c r="F45" s="69"/>
      <c r="G45" s="89" t="e">
        <f t="shared" ref="G45:G58" si="2">E45-C45</f>
        <v>#VALUE!</v>
      </c>
    </row>
    <row r="46" spans="1:7" ht="16" x14ac:dyDescent="0.2">
      <c r="A46" s="76" t="s">
        <v>42</v>
      </c>
      <c r="B46" s="67"/>
      <c r="C46" s="88">
        <v>90000</v>
      </c>
      <c r="D46" s="70"/>
      <c r="E46" s="88">
        <f>+[2]Summary!F40</f>
        <v>200000</v>
      </c>
      <c r="F46" s="90"/>
      <c r="G46" s="82">
        <f t="shared" si="2"/>
        <v>110000</v>
      </c>
    </row>
    <row r="47" spans="1:7" ht="16" x14ac:dyDescent="0.2">
      <c r="A47" s="76" t="s">
        <v>43</v>
      </c>
      <c r="C47" s="63">
        <v>300000</v>
      </c>
      <c r="D47" s="56"/>
      <c r="E47" s="63">
        <f>+[2]Summary!F30</f>
        <v>200000</v>
      </c>
      <c r="F47" s="54"/>
      <c r="G47" s="82">
        <f t="shared" si="2"/>
        <v>-100000</v>
      </c>
    </row>
    <row r="48" spans="1:7" ht="16" x14ac:dyDescent="0.2">
      <c r="A48" s="76" t="s">
        <v>44</v>
      </c>
      <c r="C48" s="63">
        <v>0</v>
      </c>
      <c r="D48" s="56"/>
      <c r="E48" s="63">
        <f>+[2]Summary!F51</f>
        <v>150000</v>
      </c>
      <c r="F48" s="54"/>
      <c r="G48" s="82">
        <f t="shared" si="2"/>
        <v>150000</v>
      </c>
    </row>
    <row r="49" spans="1:7" ht="16" x14ac:dyDescent="0.2">
      <c r="A49" s="76" t="s">
        <v>45</v>
      </c>
      <c r="C49" s="63">
        <v>450000</v>
      </c>
      <c r="D49" s="56"/>
      <c r="E49" s="63">
        <f>+[2]Summary!F39</f>
        <v>250000</v>
      </c>
      <c r="F49" s="54"/>
      <c r="G49" s="82">
        <f t="shared" si="2"/>
        <v>-200000</v>
      </c>
    </row>
    <row r="50" spans="1:7" ht="16" x14ac:dyDescent="0.2">
      <c r="A50" s="62" t="s">
        <v>46</v>
      </c>
      <c r="B50" s="77"/>
      <c r="C50" s="83">
        <v>330000</v>
      </c>
      <c r="D50" s="80"/>
      <c r="E50" s="83">
        <f>+[2]Summary!F47</f>
        <v>330000</v>
      </c>
      <c r="F50" s="79"/>
      <c r="G50" s="82">
        <f t="shared" si="2"/>
        <v>0</v>
      </c>
    </row>
    <row r="51" spans="1:7" ht="16" x14ac:dyDescent="0.2">
      <c r="A51" s="76" t="s">
        <v>47</v>
      </c>
      <c r="B51" s="77"/>
      <c r="C51" s="83">
        <v>350000</v>
      </c>
      <c r="D51" s="80"/>
      <c r="E51" s="83">
        <f>+[2]Summary!F48</f>
        <v>175000</v>
      </c>
      <c r="F51" s="79"/>
      <c r="G51" s="82">
        <f t="shared" si="2"/>
        <v>-175000</v>
      </c>
    </row>
    <row r="52" spans="1:7" ht="17" thickBot="1" x14ac:dyDescent="0.25">
      <c r="A52" s="52" t="s">
        <v>49</v>
      </c>
      <c r="C52" s="53">
        <f>SUM(C53:C55)</f>
        <v>8833856</v>
      </c>
      <c r="D52" s="31"/>
      <c r="E52" s="91">
        <f>SUM(E53:E55)</f>
        <v>8933856</v>
      </c>
      <c r="F52" s="73"/>
      <c r="G52" s="55">
        <f t="shared" si="2"/>
        <v>100000</v>
      </c>
    </row>
    <row r="53" spans="1:7" ht="16" x14ac:dyDescent="0.2">
      <c r="A53" s="62" t="s">
        <v>50</v>
      </c>
      <c r="C53" s="92">
        <f>[3]BH!E4</f>
        <v>8000000</v>
      </c>
      <c r="D53" s="56"/>
      <c r="E53" s="63">
        <f>+[2]Summary!F54</f>
        <v>8000000</v>
      </c>
      <c r="F53" s="54"/>
      <c r="G53" s="59">
        <f t="shared" si="2"/>
        <v>0</v>
      </c>
    </row>
    <row r="54" spans="1:7" ht="16" x14ac:dyDescent="0.2">
      <c r="A54" s="62" t="s">
        <v>51</v>
      </c>
      <c r="C54" s="93">
        <f>[3]BH!E5</f>
        <v>383856</v>
      </c>
      <c r="D54" s="56"/>
      <c r="E54" s="58">
        <f>+[2]Summary!F55</f>
        <v>483856</v>
      </c>
      <c r="F54" s="54"/>
      <c r="G54" s="59">
        <f t="shared" si="2"/>
        <v>100000</v>
      </c>
    </row>
    <row r="55" spans="1:7" ht="17" thickBot="1" x14ac:dyDescent="0.25">
      <c r="A55" s="27" t="s">
        <v>52</v>
      </c>
      <c r="C55" s="94">
        <f>[3]BH!E6</f>
        <v>450000</v>
      </c>
      <c r="D55" s="56"/>
      <c r="E55" s="96">
        <f>+[2]Summary!F56</f>
        <v>450000</v>
      </c>
      <c r="F55" s="54"/>
      <c r="G55" s="97">
        <f t="shared" si="2"/>
        <v>0</v>
      </c>
    </row>
    <row r="56" spans="1:7" ht="17" thickBot="1" x14ac:dyDescent="0.25">
      <c r="A56" s="52" t="s">
        <v>53</v>
      </c>
      <c r="C56" s="53">
        <f>SUM(C57:C59)</f>
        <v>629711</v>
      </c>
      <c r="D56" s="31"/>
      <c r="E56" s="57">
        <f>SUM(E57:E59)</f>
        <v>1100000</v>
      </c>
      <c r="F56" s="73"/>
      <c r="G56" s="55">
        <f t="shared" si="2"/>
        <v>470289</v>
      </c>
    </row>
    <row r="57" spans="1:7" ht="16" x14ac:dyDescent="0.2">
      <c r="A57" s="62" t="s">
        <v>54</v>
      </c>
      <c r="C57" s="92">
        <f>[3]Dental!E4</f>
        <v>200000</v>
      </c>
      <c r="D57" s="56"/>
      <c r="E57" s="63">
        <f>+[2]SpecDental!G5</f>
        <v>200000</v>
      </c>
      <c r="F57" s="54"/>
      <c r="G57" s="59">
        <f t="shared" si="2"/>
        <v>0</v>
      </c>
    </row>
    <row r="58" spans="1:7" ht="17" thickBot="1" x14ac:dyDescent="0.25">
      <c r="A58" s="62" t="s">
        <v>55</v>
      </c>
      <c r="B58" s="98"/>
      <c r="C58" s="92">
        <f>[3]Dental!E5</f>
        <v>429711</v>
      </c>
      <c r="D58" s="99"/>
      <c r="E58" s="64">
        <f>+[2]SpecDental!G6</f>
        <v>400000</v>
      </c>
      <c r="F58" s="54"/>
      <c r="G58" s="97">
        <f t="shared" si="2"/>
        <v>-29711</v>
      </c>
    </row>
    <row r="59" spans="1:7" ht="17" thickBot="1" x14ac:dyDescent="0.25">
      <c r="A59" s="100" t="s">
        <v>56</v>
      </c>
      <c r="C59" s="43"/>
      <c r="D59" s="56"/>
      <c r="E59" s="102">
        <f>+[2]SpecDental!G7</f>
        <v>500000</v>
      </c>
      <c r="F59" s="54"/>
      <c r="G59" s="103"/>
    </row>
    <row r="60" spans="1:7" ht="17" thickBot="1" x14ac:dyDescent="0.25">
      <c r="A60" s="52" t="s">
        <v>57</v>
      </c>
      <c r="C60" s="53">
        <f>SUM(C61:C63)</f>
        <v>2400000</v>
      </c>
      <c r="D60" s="31"/>
      <c r="E60" s="57">
        <f>SUM(E61:E63)</f>
        <v>1225000</v>
      </c>
      <c r="F60" s="73"/>
      <c r="G60" s="55">
        <f>E60-C60</f>
        <v>-1175000</v>
      </c>
    </row>
    <row r="61" spans="1:7" ht="16" x14ac:dyDescent="0.2">
      <c r="A61" s="62" t="s">
        <v>58</v>
      </c>
      <c r="B61" s="104"/>
      <c r="C61" s="63">
        <v>1000000</v>
      </c>
      <c r="D61" s="56"/>
      <c r="E61" s="63">
        <f>+[2]PostAcute!G4</f>
        <v>250000</v>
      </c>
      <c r="F61" s="54"/>
      <c r="G61" s="59">
        <f>E61-C61</f>
        <v>-750000</v>
      </c>
    </row>
    <row r="62" spans="1:7" ht="16" x14ac:dyDescent="0.2">
      <c r="A62" s="62" t="s">
        <v>59</v>
      </c>
      <c r="B62" s="104"/>
      <c r="C62" s="63">
        <v>900000</v>
      </c>
      <c r="D62" s="56"/>
      <c r="E62" s="63">
        <f>+[2]PostAcute!G5</f>
        <v>250000</v>
      </c>
      <c r="F62" s="54"/>
      <c r="G62" s="59">
        <f>E62-C62</f>
        <v>-650000</v>
      </c>
    </row>
    <row r="63" spans="1:7" ht="17" thickBot="1" x14ac:dyDescent="0.25">
      <c r="A63" s="105" t="s">
        <v>60</v>
      </c>
      <c r="B63" s="104"/>
      <c r="C63" s="106">
        <v>500000</v>
      </c>
      <c r="D63" s="56"/>
      <c r="E63" s="106">
        <f>+[2]PostAcute!G6</f>
        <v>725000</v>
      </c>
      <c r="F63" s="54"/>
      <c r="G63" s="95">
        <f>E63-C63</f>
        <v>225000</v>
      </c>
    </row>
    <row r="64" spans="1:7" ht="17" thickBot="1" x14ac:dyDescent="0.25">
      <c r="A64" s="107" t="s">
        <v>61</v>
      </c>
      <c r="B64" s="108"/>
      <c r="C64" s="109">
        <f>[3]Pharm!E7</f>
        <v>5350000</v>
      </c>
      <c r="D64" s="31"/>
      <c r="E64" s="110">
        <f>+[2]Summary!F65</f>
        <v>5850000</v>
      </c>
      <c r="F64" s="73"/>
      <c r="G64" s="74">
        <f>E64-C64</f>
        <v>500000</v>
      </c>
    </row>
    <row r="65" spans="1:7" ht="17" thickBot="1" x14ac:dyDescent="0.25">
      <c r="A65" s="111"/>
      <c r="B65" s="104"/>
      <c r="C65" s="112"/>
      <c r="D65" s="56"/>
      <c r="E65" s="113"/>
      <c r="F65" s="54"/>
      <c r="G65" s="114"/>
    </row>
    <row r="66" spans="1:7" ht="17" thickBot="1" x14ac:dyDescent="0.25">
      <c r="A66" s="52" t="s">
        <v>62</v>
      </c>
      <c r="B66" s="108"/>
      <c r="C66" s="91">
        <v>2111102.0440549999</v>
      </c>
      <c r="D66" s="31"/>
      <c r="E66" s="91">
        <f>+[2]Summary!F68</f>
        <v>1915140.9090909089</v>
      </c>
      <c r="F66" s="73"/>
      <c r="G66" s="55">
        <f>E66-C66</f>
        <v>-195961.134964091</v>
      </c>
    </row>
    <row r="67" spans="1:7" ht="17" thickBot="1" x14ac:dyDescent="0.25">
      <c r="A67" s="115"/>
      <c r="B67" s="104"/>
      <c r="C67" s="112"/>
      <c r="D67" s="56"/>
      <c r="E67" s="113"/>
      <c r="F67" s="54"/>
      <c r="G67" s="114"/>
    </row>
    <row r="68" spans="1:7" ht="17" thickBot="1" x14ac:dyDescent="0.25">
      <c r="A68" s="52" t="s">
        <v>63</v>
      </c>
      <c r="C68" s="53">
        <f>SUM(C69)</f>
        <v>600000</v>
      </c>
      <c r="D68" s="31"/>
      <c r="E68" s="57">
        <f>SUM(E69)</f>
        <v>250000</v>
      </c>
      <c r="F68" s="73"/>
      <c r="G68" s="55">
        <f>E68-C68</f>
        <v>-350000</v>
      </c>
    </row>
    <row r="69" spans="1:7" ht="17" thickBot="1" x14ac:dyDescent="0.25">
      <c r="A69" s="34" t="s">
        <v>64</v>
      </c>
      <c r="C69" s="116">
        <f>[3]Urgent!E9</f>
        <v>600000</v>
      </c>
      <c r="D69" s="56"/>
      <c r="E69" s="113">
        <f>+[2]Summary!F26</f>
        <v>250000</v>
      </c>
      <c r="F69" s="54"/>
      <c r="G69" s="114">
        <f>E69-C69</f>
        <v>-350000</v>
      </c>
    </row>
    <row r="70" spans="1:7" ht="19" thickBot="1" x14ac:dyDescent="0.25">
      <c r="A70" s="157" t="s">
        <v>48</v>
      </c>
      <c r="B70" s="158"/>
      <c r="C70" s="158"/>
      <c r="D70" s="158"/>
      <c r="E70" s="158"/>
      <c r="F70" s="158"/>
      <c r="G70" s="159"/>
    </row>
    <row r="71" spans="1:7" ht="17" thickBot="1" x14ac:dyDescent="0.25">
      <c r="A71" s="117" t="s">
        <v>65</v>
      </c>
      <c r="B71" s="118"/>
      <c r="C71" s="119">
        <f>SUM(C72:C79)</f>
        <v>12931378.486987498</v>
      </c>
      <c r="D71" s="121"/>
      <c r="E71" s="122">
        <f>SUM(E72:E79)</f>
        <v>12866946.595454546</v>
      </c>
      <c r="F71" s="120"/>
      <c r="G71" s="123">
        <f>SUM(G75:G79)</f>
        <v>-890069.30516931764</v>
      </c>
    </row>
    <row r="72" spans="1:7" ht="16" x14ac:dyDescent="0.2">
      <c r="A72" s="124" t="s">
        <v>66</v>
      </c>
      <c r="B72" s="125"/>
      <c r="C72" s="154">
        <f>+[2]Summary!D71</f>
        <v>3497608</v>
      </c>
      <c r="D72" s="126"/>
      <c r="E72" s="127">
        <f>+[2]Summary!F71</f>
        <v>1516171.0136363637</v>
      </c>
      <c r="F72" s="120"/>
      <c r="G72" s="128"/>
    </row>
    <row r="73" spans="1:7" ht="16" x14ac:dyDescent="0.2">
      <c r="A73" s="124" t="s">
        <v>67</v>
      </c>
      <c r="B73" s="125"/>
      <c r="C73" s="155"/>
      <c r="D73" s="126"/>
      <c r="E73" s="127">
        <f>+[2]Summary!F72</f>
        <v>2425491.7272727275</v>
      </c>
      <c r="F73" s="120"/>
      <c r="G73" s="128"/>
    </row>
    <row r="74" spans="1:7" ht="16" x14ac:dyDescent="0.2">
      <c r="A74" s="124" t="s">
        <v>68</v>
      </c>
      <c r="B74" s="125"/>
      <c r="C74" s="156"/>
      <c r="D74" s="126"/>
      <c r="E74" s="127">
        <f>+[2]Summary!F73</f>
        <v>381582.67272727273</v>
      </c>
      <c r="F74" s="120"/>
      <c r="G74" s="128"/>
    </row>
    <row r="75" spans="1:7" ht="16" x14ac:dyDescent="0.2">
      <c r="A75" s="129" t="s">
        <v>69</v>
      </c>
      <c r="B75" s="104"/>
      <c r="C75" s="130">
        <v>1478005</v>
      </c>
      <c r="D75" s="24"/>
      <c r="E75" s="130">
        <f>+[2]Summary!F78</f>
        <v>1620005</v>
      </c>
      <c r="F75" s="90"/>
      <c r="G75" s="101">
        <f t="shared" ref="G75:G80" si="3">E75-C75</f>
        <v>142000</v>
      </c>
    </row>
    <row r="76" spans="1:7" ht="16" x14ac:dyDescent="0.2">
      <c r="A76" s="131" t="s">
        <v>70</v>
      </c>
      <c r="C76" s="63">
        <v>1995198.9173900001</v>
      </c>
      <c r="D76" s="56"/>
      <c r="E76" s="63">
        <f>+[2]Summary!F75</f>
        <v>1567384.8181818184</v>
      </c>
      <c r="F76" s="54"/>
      <c r="G76" s="59">
        <f t="shared" si="3"/>
        <v>-427814.09920818172</v>
      </c>
    </row>
    <row r="77" spans="1:7" ht="16" x14ac:dyDescent="0.2">
      <c r="A77" s="131" t="s">
        <v>71</v>
      </c>
      <c r="C77" s="106">
        <v>1463784.3240549997</v>
      </c>
      <c r="D77" s="56"/>
      <c r="E77" s="106">
        <f>+[2]Summary!F74</f>
        <v>918618.72727272729</v>
      </c>
      <c r="F77" s="54"/>
      <c r="G77" s="95">
        <f t="shared" si="3"/>
        <v>-545165.59678227245</v>
      </c>
    </row>
    <row r="78" spans="1:7" ht="16" x14ac:dyDescent="0.2">
      <c r="A78" s="131" t="s">
        <v>72</v>
      </c>
      <c r="C78" s="63">
        <v>3236028.8899999997</v>
      </c>
      <c r="D78" s="56"/>
      <c r="E78" s="63">
        <v>3230900</v>
      </c>
      <c r="F78" s="54"/>
      <c r="G78" s="59">
        <f t="shared" si="3"/>
        <v>-5128.8899999996647</v>
      </c>
    </row>
    <row r="79" spans="1:7" ht="17" thickBot="1" x14ac:dyDescent="0.25">
      <c r="A79" s="131" t="s">
        <v>73</v>
      </c>
      <c r="C79" s="63">
        <v>1260753.3555425</v>
      </c>
      <c r="D79" s="56"/>
      <c r="E79" s="63">
        <f>+[2]Summary!F76</f>
        <v>1206792.6363636362</v>
      </c>
      <c r="F79" s="54"/>
      <c r="G79" s="59">
        <f t="shared" si="3"/>
        <v>-53960.719178863801</v>
      </c>
    </row>
    <row r="80" spans="1:7" ht="16" thickBot="1" x14ac:dyDescent="0.25">
      <c r="A80" s="132" t="s">
        <v>74</v>
      </c>
      <c r="C80" s="133">
        <v>3613896</v>
      </c>
      <c r="D80" s="121"/>
      <c r="E80" s="133">
        <f>+[2]Summary!F83</f>
        <v>188093</v>
      </c>
      <c r="F80" s="120"/>
      <c r="G80" s="123">
        <f t="shared" si="3"/>
        <v>-3425803</v>
      </c>
    </row>
    <row r="81" spans="1:7" ht="17" thickBot="1" x14ac:dyDescent="0.25">
      <c r="A81" s="129"/>
      <c r="B81" s="134"/>
      <c r="C81" s="135"/>
      <c r="D81" s="137"/>
      <c r="E81" s="138"/>
      <c r="F81" s="136"/>
      <c r="G81" s="139"/>
    </row>
    <row r="82" spans="1:7" ht="16" thickBot="1" x14ac:dyDescent="0.25">
      <c r="A82" s="132" t="s">
        <v>75</v>
      </c>
      <c r="C82" s="30">
        <v>17895812</v>
      </c>
      <c r="D82" s="121"/>
      <c r="E82" s="30">
        <f>+[2]Summary!F86</f>
        <v>12000000</v>
      </c>
      <c r="F82" s="120"/>
      <c r="G82" s="123">
        <f>E82-C82</f>
        <v>-5895812</v>
      </c>
    </row>
    <row r="83" spans="1:7" ht="16" thickBot="1" x14ac:dyDescent="0.25">
      <c r="A83" s="39"/>
      <c r="C83" s="140"/>
      <c r="D83" s="121"/>
      <c r="E83" s="141"/>
      <c r="F83" s="120"/>
      <c r="G83" s="142"/>
    </row>
    <row r="84" spans="1:7" ht="16" thickBot="1" x14ac:dyDescent="0.25">
      <c r="A84" s="132" t="s">
        <v>76</v>
      </c>
      <c r="C84" s="33">
        <v>35000000</v>
      </c>
      <c r="D84" s="121"/>
      <c r="E84" s="30">
        <f>+[2]Summary!F89</f>
        <v>35000000</v>
      </c>
      <c r="F84" s="120"/>
      <c r="G84" s="123">
        <f>E84-C84</f>
        <v>0</v>
      </c>
    </row>
    <row r="85" spans="1:7" ht="16" thickBot="1" x14ac:dyDescent="0.25">
      <c r="A85" s="143"/>
      <c r="C85" s="144"/>
      <c r="D85" s="121"/>
      <c r="E85" s="145"/>
      <c r="F85" s="120"/>
      <c r="G85" s="142"/>
    </row>
    <row r="86" spans="1:7" ht="17" thickBot="1" x14ac:dyDescent="0.25">
      <c r="A86" s="38" t="s">
        <v>77</v>
      </c>
      <c r="B86" s="48"/>
      <c r="C86" s="146">
        <f>+C84+C82+C80+C71+C15</f>
        <v>156028487.4869875</v>
      </c>
      <c r="D86" s="56"/>
      <c r="E86" s="146">
        <f>E15+E71+E80+E82+E84</f>
        <v>142048853.50454545</v>
      </c>
      <c r="F86" s="148"/>
      <c r="G86" s="147">
        <f>G15+G71+G80+G82+G84</f>
        <v>-46193507.484188408</v>
      </c>
    </row>
    <row r="87" spans="1:7" ht="17" thickBot="1" x14ac:dyDescent="0.25">
      <c r="A87" s="149"/>
      <c r="B87" s="150"/>
      <c r="C87" s="45"/>
      <c r="D87" s="43"/>
      <c r="E87" s="151"/>
      <c r="F87" s="150"/>
      <c r="G87" s="152"/>
    </row>
    <row r="88" spans="1:7" ht="17" thickBot="1" x14ac:dyDescent="0.25">
      <c r="A88" s="153" t="s">
        <v>78</v>
      </c>
      <c r="B88" s="39"/>
      <c r="C88" s="47">
        <f>+C12-C86</f>
        <v>7716123.5130124986</v>
      </c>
      <c r="D88" s="43"/>
      <c r="E88" s="47">
        <f>+E12-E86-0.7</f>
        <v>0.27545456886291508</v>
      </c>
      <c r="F88" s="41"/>
      <c r="G88" s="42">
        <f>G12-G86</f>
        <v>32213874.964188412</v>
      </c>
    </row>
  </sheetData>
  <mergeCells count="6">
    <mergeCell ref="C72:C74"/>
    <mergeCell ref="A5:G5"/>
    <mergeCell ref="A13:F13"/>
    <mergeCell ref="A14:G14"/>
    <mergeCell ref="A35:G35"/>
    <mergeCell ref="A70:G70"/>
  </mergeCells>
  <pageMargins left="0.7" right="0.7" top="0.75" bottom="0.75" header="0.3" footer="0.3"/>
  <pageSetup scale="88" fitToHeight="0" orientation="portrait" verticalDpi="0" r:id="rId1"/>
  <rowBreaks count="2" manualBreakCount="2">
    <brk id="35" max="16383" man="1"/>
    <brk id="69" max="16383" man="1"/>
  </rowBreaks>
  <customProperties>
    <customPr name="DrillPoint.FROID" r:id="rId2"/>
    <customPr name="DrillPoint.Mode" r:id="rId3"/>
    <customPr name="DrillPoint.Subsheet" r:id="rId4"/>
  </customProperties>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TCHD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Melanie</dc:creator>
  <cp:lastModifiedBy>Mike McKinnon</cp:lastModifiedBy>
  <cp:lastPrinted>2018-12-19T14:51:49Z</cp:lastPrinted>
  <dcterms:created xsi:type="dcterms:W3CDTF">2018-10-31T16:28:10Z</dcterms:created>
  <dcterms:modified xsi:type="dcterms:W3CDTF">2018-12-19T21:14:21Z</dcterms:modified>
</cp:coreProperties>
</file>